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Költségvetés 2022 2. módosítás\Beterjesztett\"/>
    </mc:Choice>
  </mc:AlternateContent>
  <xr:revisionPtr revIDLastSave="0" documentId="13_ncr:1_{BC2A851B-4CE9-4A96-9FB8-E43FACDF2226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N18" i="45" l="1"/>
  <c r="N17" i="47"/>
  <c r="M30" i="47"/>
  <c r="L30" i="47"/>
  <c r="N50" i="46"/>
  <c r="O50" i="46" l="1"/>
  <c r="S22" i="47" l="1"/>
  <c r="M22" i="47"/>
  <c r="N22" i="47"/>
  <c r="O22" i="47"/>
  <c r="P22" i="47"/>
  <c r="Q22" i="47"/>
  <c r="R22" i="47"/>
  <c r="L22" i="47"/>
  <c r="N22" i="46"/>
  <c r="S22" i="46"/>
  <c r="R22" i="46"/>
  <c r="Q22" i="46"/>
  <c r="N27" i="64" l="1"/>
  <c r="D49" i="51" l="1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I49" i="51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J33" i="45" s="1"/>
  <c r="F55" i="46"/>
  <c r="M33" i="47" l="1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J45" i="46" s="1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P24" i="47" l="1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F37" i="47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0" i="46" s="1"/>
  <c r="P54" i="44"/>
  <c r="G53" i="44"/>
  <c r="G54" i="44" s="1"/>
  <c r="P56" i="47"/>
  <c r="J43" i="5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F48" i="42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5" i="46"/>
  <c r="P56" i="46" s="1"/>
  <c r="O55" i="46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R30" i="47" l="1"/>
  <c r="R30" i="46" l="1"/>
  <c r="G77" i="8"/>
  <c r="H77" i="8" s="1"/>
  <c r="E45" i="46"/>
  <c r="D45" i="47"/>
  <c r="C45" i="47"/>
  <c r="D35" i="48" l="1"/>
  <c r="I45" i="47"/>
  <c r="C35" i="48"/>
  <c r="H45" i="47"/>
  <c r="J45" i="47" s="1"/>
  <c r="E35" i="48"/>
  <c r="Q30" i="47"/>
  <c r="S30" i="47" s="1"/>
  <c r="Q30" i="46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Q18" i="45" l="1"/>
  <c r="M18" i="45"/>
  <c r="R18" i="45" s="1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9" i="45" l="1"/>
  <c r="M18" i="47" s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I14" i="64" s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13" i="45"/>
  <c r="E32" i="64" l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H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N33" i="51"/>
  <c r="E49" i="51" s="1"/>
  <c r="N21" i="47"/>
  <c r="I20" i="48" s="1"/>
  <c r="R18" i="46"/>
  <c r="M12" i="47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R27" i="64" l="1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48" i="42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S28" i="47" s="1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R34" i="46" l="1"/>
  <c r="R35" i="46" s="1"/>
  <c r="J48" i="51"/>
  <c r="J53" i="51" s="1"/>
  <c r="J54" i="51" s="1"/>
  <c r="D35" i="46"/>
  <c r="D56" i="46" s="1"/>
  <c r="S18" i="46"/>
  <c r="H13" i="47"/>
  <c r="J13" i="47" s="1"/>
  <c r="S19" i="47"/>
  <c r="J30" i="47"/>
  <c r="D34" i="42"/>
  <c r="E34" i="42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S24" i="46" s="1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I48" i="42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M51" i="46" s="1"/>
  <c r="R51" i="46" s="1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D17" i="24" l="1"/>
  <c r="Q24" i="47"/>
  <c r="C17" i="24"/>
  <c r="E54" i="42"/>
  <c r="D53" i="44"/>
  <c r="D54" i="44" s="1"/>
  <c r="I37" i="46"/>
  <c r="I35" i="47"/>
  <c r="I56" i="47" s="1"/>
  <c r="R50" i="46"/>
  <c r="E34" i="44"/>
  <c r="E53" i="44" s="1"/>
  <c r="E54" i="44" s="1"/>
  <c r="G22" i="48"/>
  <c r="G24" i="48" s="1"/>
  <c r="G46" i="48" s="1"/>
  <c r="M50" i="46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0" i="46"/>
  <c r="L55" i="46" s="1"/>
  <c r="N24" i="47"/>
  <c r="E17" i="47"/>
  <c r="E33" i="47" s="1"/>
  <c r="C14" i="48"/>
  <c r="C22" i="48" s="1"/>
  <c r="C24" i="48" s="1"/>
  <c r="Q34" i="46" l="1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5" i="46"/>
  <c r="L34" i="47"/>
  <c r="L35" i="47" s="1"/>
  <c r="L56" i="47" s="1"/>
  <c r="N27" i="47"/>
  <c r="O32" i="24" s="1"/>
  <c r="O38" i="24" s="1"/>
  <c r="L56" i="46"/>
  <c r="C31" i="24"/>
  <c r="C42" i="24" s="1"/>
  <c r="O31" i="24"/>
  <c r="E14" i="48"/>
  <c r="E22" i="48" s="1"/>
  <c r="E24" i="48" s="1"/>
  <c r="E26" i="48" s="1"/>
  <c r="O10" i="24"/>
  <c r="S34" i="46" l="1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4" i="42" s="1"/>
  <c r="J54" i="42" s="1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N34" i="47"/>
  <c r="N35" i="47" s="1"/>
  <c r="N55" i="46"/>
  <c r="N56" i="46" s="1"/>
  <c r="C10" i="24"/>
  <c r="O12" i="24"/>
  <c r="O20" i="24" s="1"/>
  <c r="O42" i="24"/>
  <c r="D32" i="24"/>
  <c r="C37" i="47" l="1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R24" i="47" s="1"/>
  <c r="R35" i="47" s="1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<sst xmlns="http://schemas.openxmlformats.org/spreadsheetml/2006/main" count="2895" uniqueCount="1253">
  <si>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</si>
  <si>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</si>
  <si>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</si>
  <si>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</si>
  <si>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</si>
  <si>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</si>
  <si>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</si>
  <si>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</si>
  <si>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</si>
  <si>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</si>
  <si>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</si>
  <si>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</si>
  <si>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</si>
  <si>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</si>
  <si>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</si>
  <si>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</si>
  <si>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</si>
  <si>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</si>
  <si>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</si>
  <si>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</si>
  <si>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</si>
  <si>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</si>
  <si>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</si>
  <si>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</si>
  <si>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</si>
  <si>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</si>
  <si>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</si>
  <si>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</si>
  <si>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</si>
  <si>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</si>
  <si>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</si>
  <si>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</si>
  <si>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</si>
  <si>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</si>
  <si>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</si>
  <si>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</si>
  <si>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</si>
  <si>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</si>
  <si>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</si>
  <si>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</si>
  <si>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</si>
  <si>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</si>
  <si>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</si>
  <si>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</si>
  <si>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</si>
  <si>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</si>
  <si>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</si>
  <si>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</si>
  <si>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</si>
  <si>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</si>
  <si>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</si>
  <si>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</si>
  <si>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</si>
  <si>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</si>
  <si>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</si>
  <si>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</si>
  <si>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</si>
  <si>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</si>
  <si>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</si>
  <si>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</si>
  <si>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</si>
  <si>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</si>
  <si>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</si>
  <si>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</si>
  <si>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</si>
  <si>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</si>
  <si>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</si>
  <si>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</si>
  <si>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</si>
  <si>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</si>
  <si>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</si>
  <si>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</si>
  <si>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</si>
  <si>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</si>
  <si>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</si>
  <si>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</si>
  <si>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</si>
  <si>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</si>
  <si>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</si>
  <si>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</si>
  <si>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</si>
  <si>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</si>
  <si>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</si>
  <si>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</si>
  <si>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</si>
  <si>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</si>
  <si>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</si>
  <si>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</si>
  <si>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</si>
  <si>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</si>
  <si>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</si>
  <si>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</si>
  <si>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</si>
  <si>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</si>
  <si>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</si>
  <si>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</si>
  <si>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</si>
  <si>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</si>
  <si>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</si>
  <si>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</si>
  <si>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</si>
  <si>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</si>
  <si>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</si>
  <si>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</si>
  <si>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</si>
  <si>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</si>
  <si>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</si>
  <si>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</si>
  <si>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</si>
  <si>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</si>
  <si>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</si>
  <si>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</si>
  <si>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</si>
  <si>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</si>
  <si>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</si>
  <si>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</si>
  <si>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</si>
  <si>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</si>
  <si>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</si>
  <si>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</si>
  <si>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</si>
  <si>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</si>
  <si>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</si>
  <si>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</si>
  <si>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</si>
  <si>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</si>
  <si>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</si>
  <si>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</si>
  <si>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</si>
  <si>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</si>
  <si>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</si>
  <si>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</si>
  <si>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</si>
  <si>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</si>
  <si>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</si>
  <si>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</si>
  <si>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</si>
  <si>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</si>
  <si>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</si>
  <si>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</si>
  <si>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</si>
  <si>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</si>
  <si>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</si>
  <si>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</si>
  <si>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</si>
  <si>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</si>
  <si>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</si>
  <si>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</si>
  <si>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</si>
  <si>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</si>
  <si>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</si>
  <si>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</si>
  <si>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</si>
  <si>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</si>
  <si>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</si>
  <si>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</si>
  <si>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</si>
  <si>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</si>
  <si>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</si>
  <si>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</si>
  <si>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</si>
  <si>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</si>
  <si>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</si>
  <si>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</si>
  <si>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</si>
  <si>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</si>
  <si>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</si>
  <si>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</si>
  <si>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</si>
  <si>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</si>
  <si>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</si>
  <si>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</si>
  <si>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</si>
  <si>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</si>
  <si>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</si>
  <si>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</si>
  <si>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</si>
  <si>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</si>
  <si>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</si>
  <si>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</si>
  <si>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</si>
  <si>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</si>
  <si>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</si>
  <si>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</si>
  <si>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</si>
  <si>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</si>
  <si>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</si>
  <si>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</si>
  <si>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</si>
  <si>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</si>
  <si>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</si>
  <si>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</si>
  <si>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</si>
  <si>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</si>
  <si>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</si>
  <si>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</si>
  <si>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</si>
  <si>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</si>
  <si>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</si>
  <si>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</si>
  <si>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</si>
  <si>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</si>
  <si>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</si>
  <si>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</si>
  <si>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</si>
  <si>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</si>
  <si>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</si>
  <si>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</si>
  <si>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</si>
  <si>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</si>
  <si>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</si>
  <si>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</si>
  <si>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</si>
  <si>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</si>
  <si>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</si>
  <si>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</si>
  <si>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</si>
  <si>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</si>
  <si>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</si>
  <si>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</si>
  <si>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</si>
  <si>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</si>
  <si>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</si>
  <si>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</si>
  <si>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</si>
  <si>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</si>
  <si>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</si>
  <si>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</si>
  <si>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</si>
  <si>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</si>
  <si>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</si>
  <si>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</si>
  <si>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</si>
  <si>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</si>
  <si>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</si>
  <si>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</si>
  <si>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</si>
  <si>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</si>
  <si>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</si>
  <si>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</si>
  <si>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</si>
  <si>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</si>
  <si>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</si>
  <si>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</si>
  <si>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</si>
  <si>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</si>
  <si>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</si>
  <si>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</si>
  <si>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</si>
  <si>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</si>
  <si>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</si>
  <si>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</si>
  <si>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</si>
  <si>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</si>
  <si>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</si>
  <si>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</si>
  <si>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</si>
  <si>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</si>
  <si>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</si>
  <si>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</si>
  <si>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</si>
  <si>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</si>
  <si>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</si>
  <si>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</si>
  <si>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</si>
  <si>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</si>
  <si>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</si>
  <si>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</si>
  <si>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</si>
  <si>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</si>
  <si>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</si>
  <si>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</si>
  <si>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</si>
  <si>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</si>
  <si>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</si>
  <si>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</si>
  <si>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</si>
  <si>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</si>
  <si>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</si>
  <si>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</si>
  <si>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</si>
  <si>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</si>
  <si>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</si>
  <si>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</si>
  <si>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</si>
  <si>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</si>
  <si>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</si>
  <si>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</si>
  <si>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</si>
  <si>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</si>
  <si>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</si>
  <si>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</si>
  <si>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</si>
  <si>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</si>
  <si>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</si>
  <si>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</si>
  <si>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</si>
  <si>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</si>
  <si>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</si>
  <si>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</si>
  <si>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</si>
  <si>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</si>
  <si>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</si>
  <si>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</si>
  <si>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</si>
  <si>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</si>
  <si>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</si>
  <si>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</si>
  <si>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</si>
  <si>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</si>
  <si>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</si>
  <si>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</si>
  <si>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</si>
  <si>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</si>
  <si>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</si>
  <si>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</si>
  <si>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</si>
  <si>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</si>
  <si>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</si>
  <si>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</si>
  <si>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</si>
  <si>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</si>
  <si>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</si>
  <si>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</si>
  <si>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</si>
  <si>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</si>
  <si>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</si>
  <si>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</si>
  <si>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</si>
  <si>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</si>
  <si>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</si>
  <si>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</si>
  <si>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</si>
  <si>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</si>
  <si>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</si>
  <si>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</si>
  <si>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</si>
  <si>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</si>
  <si>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</si>
  <si>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</si>
  <si>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</si>
  <si>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</si>
  <si>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</si>
  <si>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</si>
  <si>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</si>
  <si>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</si>
  <si>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</si>
  <si>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</si>
  <si>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</si>
  <si>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</si>
  <si>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</si>
  <si>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</si>
  <si>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</si>
  <si>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</si>
  <si>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</si>
  <si>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</si>
  <si>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</si>
  <si>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</si>
  <si>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</si>
  <si>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</si>
  <si>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</si>
  <si>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</si>
  <si>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</si>
  <si>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</si>
  <si>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</si>
  <si>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</si>
  <si>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</si>
  <si>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</si>
  <si>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</si>
  <si>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</si>
  <si>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</si>
  <si>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</si>
  <si>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</si>
  <si>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</si>
  <si>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</si>
  <si>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</si>
  <si>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</si>
  <si>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</si>
  <si>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</si>
  <si>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</si>
  <si>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</si>
  <si>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</si>
  <si>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</si>
  <si>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</si>
  <si>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</si>
  <si>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</si>
  <si>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</si>
  <si>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</si>
  <si>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</si>
  <si>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</si>
  <si>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</si>
  <si>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</si>
  <si>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</si>
  <si>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</si>
  <si>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</si>
  <si>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</si>
  <si>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</si>
  <si>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</si>
  <si>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</si>
  <si>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</si>
  <si>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</si>
  <si>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</si>
  <si>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</si>
  <si>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</si>
  <si>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</si>
  <si>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</si>
  <si>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</si>
  <si>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</si>
  <si>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</si>
  <si>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</si>
  <si>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</si>
  <si>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</si>
  <si>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</si>
  <si>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</si>
  <si>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</si>
  <si>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</si>
  <si>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</si>
  <si>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</si>
  <si>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</si>
  <si>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</si>
  <si>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</si>
  <si>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</si>
  <si>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</si>
  <si>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</si>
  <si>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</si>
  <si>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</si>
  <si>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</si>
  <si>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</si>
  <si>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</si>
  <si>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</si>
  <si>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</si>
  <si>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</si>
  <si>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</si>
  <si>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</si>
  <si>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</si>
  <si>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</si>
  <si>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</si>
  <si>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</si>
  <si>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</si>
  <si>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</si>
  <si>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</si>
  <si>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</si>
  <si>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</si>
  <si>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</si>
  <si>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</si>
  <si>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</si>
  <si>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</si>
  <si>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</si>
  <si>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</si>
  <si>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</si>
  <si>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</si>
  <si>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</si>
  <si>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</si>
  <si>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</si>
  <si>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</si>
  <si>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</si>
  <si>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</si>
  <si>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</si>
  <si>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</si>
  <si>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</si>
  <si>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</si>
  <si>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</si>
  <si>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</si>
  <si>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</si>
  <si>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</si>
  <si>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</si>
  <si>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</si>
  <si>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</si>
  <si>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</si>
  <si>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</si>
  <si>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</si>
  <si>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</si>
  <si>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</si>
  <si>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</si>
  <si>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</si>
  <si>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</si>
  <si>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</si>
  <si>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</si>
  <si>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</si>
  <si>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</si>
  <si>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</si>
  <si>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</si>
  <si>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</si>
  <si>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</si>
  <si>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</si>
  <si>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</si>
  <si>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</si>
  <si>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</si>
  <si>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</si>
  <si>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</si>
  <si>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</si>
  <si>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</si>
  <si>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</si>
  <si>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</si>
  <si>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</si>
  <si>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</si>
  <si>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</si>
  <si>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</si>
  <si>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</si>
  <si>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</si>
  <si>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</si>
  <si>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</si>
  <si>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</si>
  <si>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</si>
  <si>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</si>
  <si>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</si>
  <si>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</si>
  <si>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</si>
  <si>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</si>
  <si>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</si>
  <si>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</si>
  <si>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</si>
  <si>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</si>
  <si>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</si>
  <si>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</si>
  <si>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</si>
  <si>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</si>
  <si>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</si>
  <si>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</si>
  <si>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</si>
  <si>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</si>
  <si>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</si>
  <si>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</si>
  <si>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</si>
  <si>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</si>
  <si>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</si>
  <si>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</si>
  <si>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</si>
  <si>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</si>
  <si>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</si>
  <si>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</si>
  <si>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</si>
  <si>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</si>
  <si>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</si>
  <si>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</si>
  <si>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</si>
  <si>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</si>
  <si>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</si>
  <si>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</si>
  <si>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</si>
  <si>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</si>
  <si>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</si>
  <si>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</si>
  <si>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</si>
  <si>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</si>
  <si>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</si>
  <si>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</si>
  <si>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</si>
  <si>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</si>
  <si>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</si>
  <si>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</si>
  <si>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</si>
  <si>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</si>
  <si>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</si>
  <si>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</si>
  <si>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</si>
  <si>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</si>
  <si>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</si>
  <si>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</si>
  <si>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</si>
  <si>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</si>
  <si>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</si>
  <si>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</si>
  <si>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</si>
  <si>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</si>
  <si>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</si>
  <si>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</si>
  <si>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</si>
  <si>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</si>
  <si>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</si>
  <si>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</si>
  <si>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</si>
  <si>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</si>
  <si>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</si>
  <si>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</si>
  <si>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</si>
  <si>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</si>
  <si>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</si>
  <si>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</si>
  <si>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</si>
  <si>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</si>
  <si>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</si>
  <si>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</si>
  <si>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</si>
  <si>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</si>
  <si>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</si>
  <si>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</si>
  <si>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</si>
  <si>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</si>
  <si>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</si>
  <si>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</si>
  <si>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</si>
  <si>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</si>
  <si>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</si>
  <si>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</si>
  <si>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</si>
  <si>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</si>
  <si>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</si>
  <si>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</si>
  <si>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</si>
  <si>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</si>
  <si>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</si>
  <si>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</si>
  <si>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</si>
  <si>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</si>
  <si>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</si>
  <si>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</si>
  <si>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</si>
  <si>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</si>
  <si>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</si>
  <si>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</si>
  <si>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</si>
  <si>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</si>
  <si>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</si>
  <si>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</si>
  <si>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</si>
  <si>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</si>
  <si>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</si>
  <si>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</si>
  <si>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</si>
  <si>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</si>
  <si>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</si>
  <si>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</si>
  <si>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</si>
  <si>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</si>
  <si>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</si>
  <si>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</si>
  <si>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</si>
  <si>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</si>
  <si>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</si>
  <si>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</si>
  <si>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</si>
  <si>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</si>
  <si>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</si>
  <si>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</si>
  <si>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</si>
  <si>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</si>
  <si>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</si>
  <si>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</si>
  <si>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</si>
  <si>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</si>
  <si>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</si>
  <si>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</si>
  <si>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</si>
  <si>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</si>
  <si>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</si>
  <si>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</si>
  <si>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</si>
  <si>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</si>
  <si>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</si>
  <si>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</si>
  <si>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</si>
  <si>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</si>
  <si>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</si>
  <si>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</si>
  <si>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</si>
  <si>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</si>
  <si>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</si>
  <si>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</si>
  <si>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</si>
  <si>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</si>
  <si>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</si>
  <si>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</si>
  <si>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</si>
  <si>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</si>
  <si>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</si>
  <si>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</si>
  <si>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</si>
  <si>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</si>
  <si>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</si>
  <si>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</si>
  <si>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</si>
  <si>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</si>
  <si>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</si>
  <si>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</si>
  <si>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</si>
  <si>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</si>
  <si>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</si>
  <si>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</si>
  <si>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</si>
  <si>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</si>
  <si>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</si>
  <si>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</si>
  <si>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</si>
  <si>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</si>
  <si>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</si>
  <si>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</si>
  <si>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</si>
  <si>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</si>
  <si>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</si>
  <si>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</si>
  <si>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</si>
  <si>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</si>
  <si>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</si>
  <si>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</si>
  <si>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</si>
  <si>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</si>
  <si>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</si>
  <si>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</si>
  <si>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</si>
  <si>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</si>
  <si>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</si>
  <si>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</si>
  <si>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</si>
  <si>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</si>
  <si>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</si>
  <si>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</si>
  <si>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</si>
  <si>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</si>
  <si>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</si>
  <si>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</si>
  <si>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</si>
  <si>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</si>
  <si>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</si>
  <si>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</si>
  <si>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</si>
  <si>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</si>
  <si>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</si>
  <si>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</si>
  <si>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</si>
  <si>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</si>
  <si>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</si>
  <si>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</si>
  <si>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</si>
  <si>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</si>
  <si>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</si>
  <si>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</si>
  <si>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</si>
  <si>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</si>
  <si>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</si>
  <si>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</si>
  <si>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</si>
  <si>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</si>
  <si>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</si>
  <si>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</si>
  <si>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</si>
  <si>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</si>
  <si>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</si>
  <si>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</si>
  <si>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</si>
  <si>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</si>
  <si>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</si>
  <si>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</si>
  <si>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</si>
  <si>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</si>
  <si>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</si>
  <si>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</si>
  <si>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</si>
  <si>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</si>
  <si>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</si>
  <si>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</si>
  <si>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</si>
  <si>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</si>
  <si>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</si>
  <si>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</si>
  <si>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</si>
  <si>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</si>
  <si>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</si>
  <si>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</si>
  <si>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</si>
  <si>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</si>
  <si>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</si>
  <si>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</si>
  <si>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</si>
  <si>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</si>
  <si>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</si>
  <si>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</si>
  <si>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</si>
  <si>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</si>
  <si>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</si>
  <si>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</si>
  <si>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</si>
  <si>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</si>
  <si>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</si>
  <si>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</si>
  <si>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</si>
  <si>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</si>
  <si>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</si>
  <si>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</si>
  <si>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</si>
  <si>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</si>
  <si>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</si>
  <si>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</si>
  <si>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</si>
  <si>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</si>
  <si>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</si>
  <si>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</si>
  <si>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</si>
  <si>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</si>
  <si>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</si>
  <si>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</si>
  <si>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</si>
  <si>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</si>
  <si>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</si>
  <si>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</si>
  <si>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</si>
  <si>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</si>
  <si>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</si>
  <si>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</si>
  <si>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</si>
  <si>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</si>
  <si>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</si>
  <si>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</si>
  <si>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</si>
  <si>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</si>
  <si>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</si>
  <si>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</si>
  <si>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</si>
  <si>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</si>
  <si>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</si>
  <si>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</si>
  <si>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</si>
  <si>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</si>
  <si>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</si>
  <si>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</si>
  <si>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</si>
  <si>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</si>
  <si>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</si>
  <si>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</si>
  <si>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</si>
  <si>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</si>
  <si>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</si>
  <si>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</si>
  <si>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</si>
  <si>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</si>
  <si>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</si>
  <si>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</si>
  <si>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</si>
  <si>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</si>
  <si>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</si>
  <si>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</si>
  <si>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</si>
  <si>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</si>
  <si>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</si>
  <si>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</si>
  <si>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</si>
  <si>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</si>
  <si>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</si>
  <si>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</si>
  <si>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</si>
  <si>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</si>
  <si>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</si>
  <si>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</si>
  <si>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</si>
  <si>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</si>
  <si>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</si>
  <si>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</si>
  <si>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</si>
  <si>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</si>
  <si>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</si>
  <si>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</si>
  <si>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</si>
  <si>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</si>
  <si>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</si>
  <si>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</si>
  <si>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</si>
  <si>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</si>
  <si>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</si>
  <si>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</si>
  <si>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</si>
  <si>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</si>
  <si>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</si>
  <si>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</si>
  <si>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</si>
  <si>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</si>
  <si>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</si>
  <si>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</si>
  <si>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</si>
  <si>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</si>
  <si>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</si>
  <si>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</si>
  <si>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</si>
  <si>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</si>
  <si>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</si>
  <si>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</si>
  <si>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</si>
  <si>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</si>
  <si>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</si>
  <si>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</si>
  <si>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</si>
  <si>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</si>
  <si>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</si>
  <si>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</si>
  <si>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</si>
  <si>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</si>
  <si>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</si>
  <si>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</si>
  <si>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</si>
  <si>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</si>
  <si>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</si>
  <si>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</si>
  <si>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</si>
  <si>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</si>
  <si>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</si>
  <si>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</si>
  <si>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</si>
  <si>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</si>
  <si>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</si>
  <si>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</si>
  <si>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</si>
  <si>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</si>
  <si>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</si>
  <si>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</si>
  <si>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</si>
  <si>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</si>
  <si>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</si>
  <si>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</si>
  <si>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</si>
  <si>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</si>
  <si>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</si>
  <si>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</si>
  <si>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</si>
  <si>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</si>
  <si>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</si>
  <si>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</si>
  <si>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</si>
  <si>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</si>
  <si>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</si>
  <si>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</si>
  <si>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</si>
  <si>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</si>
  <si>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</si>
  <si>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</si>
  <si>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</si>
  <si>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</si>
  <si>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</si>
  <si>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</si>
  <si>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</si>
  <si>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</si>
  <si>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</si>
  <si>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</si>
  <si>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</si>
  <si>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</si>
  <si>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</si>
  <si>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</si>
  <si>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</si>
  <si>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</si>
  <si>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</si>
  <si>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</si>
  <si>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</si>
  <si>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</si>
  <si>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</si>
  <si>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</si>
  <si>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</si>
  <si>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</si>
  <si>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</si>
  <si>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</si>
  <si>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</si>
  <si>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</si>
  <si>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</si>
  <si>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</si>
  <si>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</si>
  <si>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</si>
  <si>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</si>
  <si>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</si>
  <si>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</si>
  <si>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</si>
  <si>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</si>
  <si>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</si>
  <si>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</si>
  <si>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</si>
  <si>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</si>
  <si>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</si>
  <si>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</si>
  <si>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</si>
  <si>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</si>
  <si>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</si>
  <si>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</si>
  <si>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</si>
  <si>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</si>
  <si>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</si>
  <si>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</si>
  <si>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</si>
  <si>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</si>
  <si>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</si>
  <si>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</si>
  <si>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</si>
  <si>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</si>
  <si>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</si>
  <si>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</si>
  <si>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</si>
  <si>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</si>
  <si>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</si>
  <si>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</si>
  <si>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</si>
  <si>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</si>
  <si>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</si>
  <si>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</si>
  <si>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</si>
  <si>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</si>
  <si>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</si>
  <si>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</si>
  <si>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</si>
  <si>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</si>
  <si>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</si>
  <si>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</si>
  <si>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</si>
  <si>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</si>
  <si>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</si>
  <si>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</si>
  <si>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</si>
  <si>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</si>
  <si>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</si>
  <si>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</si>
  <si>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</si>
  <si>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</si>
  <si>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</si>
  <si>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</si>
  <si>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</si>
  <si>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</si>
  <si>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</si>
  <si>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</si>
  <si>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</si>
  <si>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</si>
  <si>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</si>
  <si>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</si>
  <si>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</si>
  <si>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</si>
  <si>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</si>
  <si>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</si>
  <si>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</si>
  <si>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</si>
  <si>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</si>
  <si>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</si>
  <si>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</si>
  <si>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</si>
  <si>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</si>
  <si>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</si>
  <si>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</si>
  <si>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</si>
  <si>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</si>
  <si>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</si>
  <si>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</si>
  <si>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</si>
  <si>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</si>
  <si>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</si>
  <si>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</si>
  <si>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</si>
  <si>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</si>
  <si>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</si>
  <si>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</si>
  <si>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</si>
  <si>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</si>
  <si>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</si>
  <si>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</si>
  <si>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</si>
  <si>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</si>
  <si>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</si>
  <si>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</si>
  <si>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</si>
  <si>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</si>
  <si>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</si>
  <si>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</si>
  <si>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</si>
  <si>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</si>
  <si>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</si>
  <si>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</si>
  <si>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</si>
  <si>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</si>
  <si>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</si>
  <si>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</si>
  <si>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</si>
  <si>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</si>
  <si>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</si>
  <si>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</si>
  <si>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</si>
  <si>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</si>
  <si>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</si>
  <si>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</si>
  <si>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</si>
  <si>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</si>
  <si>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</si>
  <si>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</si>
  <si>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</si>
  <si>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</si>
  <si>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</si>
  <si>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</si>
  <si>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</si>
  <si>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</si>
  <si>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</si>
  <si>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</si>
  <si>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</si>
  <si>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</si>
  <si>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</si>
  <si>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</si>
  <si>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</si>
  <si>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</si>
  <si>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</si>
  <si>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</si>
  <si>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</si>
  <si>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</si>
  <si>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</si>
  <si>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</si>
  <si>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</si>
  <si>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</si>
  <si>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</si>
  <si>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</si>
  <si>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</si>
  <si>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</si>
  <si>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</si>
  <si>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</si>
  <si>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</si>
  <si>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</si>
  <si>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</si>
  <si>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</si>
  <si>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</si>
  <si>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</si>
  <si>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</si>
  <si>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</si>
  <si>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</si>
  <si>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</si>
  <si>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</si>
  <si>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</si>
  <si>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</si>
  <si>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</si>
  <si>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</si>
  <si>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</si>
  <si>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</si>
  <si>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</si>
  <si>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</si>
  <si>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</si>
  <si>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</si>
  <si>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</si>
  <si>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</si>
  <si>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</si>
  <si>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</si>
  <si>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</si>
  <si>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</si>
  <si>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</si>
  <si>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</si>
  <si>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</si>
  <si>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</si>
  <si>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</si>
  <si>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</si>
  <si>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</si>
  <si>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</si>
  <si>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</si>
  <si>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</si>
  <si>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</si>
  <si>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</si>
  <si>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</si>
  <si>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</si>
  <si>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</si>
  <si>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</si>
  <si>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</si>
  <si>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</si>
  <si>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</si>
  <si>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</si>
  <si>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</si>
  <si>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</si>
  <si>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</si>
  <si>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</si>
  <si>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</si>
  <si>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</si>
  <si>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</si>
  <si>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</si>
  <si>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</si>
  <si>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</si>
  <si>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</si>
  <si>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</si>
  <si>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</si>
  <si>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</si>
  <si>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</si>
  <si>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</si>
  <si>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</si>
  <si>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</si>
  <si>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</si>
  <si>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</si>
  <si>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</si>
  <si>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</si>
  <si>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</si>
  <si>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</si>
  <si>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</si>
  <si>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</si>
  <si>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</si>
  <si>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</si>
  <si>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</si>
  <si>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</si>
  <si>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</si>
  <si>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</si>
  <si>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</si>
  <si>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</si>
  <si>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</si>
  <si>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</si>
  <si>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</si>
  <si>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</si>
  <si>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</si>
  <si>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</si>
  <si>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</si>
  <si>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</si>
  <si>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</si>
  <si>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</si>
  <si>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</si>
  <si>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</si>
  <si>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</si>
  <si>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</si>
  <si>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</si>
  <si>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</si>
  <si>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</si>
  <si>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</si>
  <si>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</si>
  <si>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</si>
  <si>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</si>
  <si>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</si>
  <si>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</si>
  <si>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</si>
  <si>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</si>
  <si>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</si>
  <si>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</si>
  <si>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</si>
  <si>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</si>
  <si>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</si>
  <si>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</si>
  <si>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</si>
  <si>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</si>
  <si>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</si>
  <si>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</si>
  <si>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</si>
  <si>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</si>
  <si>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</si>
  <si>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</si>
  <si>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</si>
  <si>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</si>
  <si>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</si>
  <si>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</si>
  <si>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</si>
  <si>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</si>
  <si>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</si>
  <si>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</si>
  <si>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</si>
  <si>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</si>
  <si>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</si>
  <si>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</si>
  <si>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</si>
  <si>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</si>
  <si>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</si>
  <si>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</si>
  <si>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</si>
  <si>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</si>
  <si>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</si>
  <si>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</si>
  <si>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</si>
  <si>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</si>
  <si>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2022. évi Pénzügyi mérleg </t>
  </si>
  <si>
    <t xml:space="preserve">2022. évi előirányzat </t>
  </si>
  <si>
    <t>2022. június ….-i  módosított előirányzat</t>
  </si>
  <si>
    <t>2022. június ….-i módosított előirányzat</t>
  </si>
  <si>
    <t xml:space="preserve">2022. évi pénzügyi mérleg </t>
  </si>
  <si>
    <t xml:space="preserve">2022. évi pénzügyi mérlege </t>
  </si>
  <si>
    <t>2022. évi pénzügyi mérleg</t>
  </si>
  <si>
    <t>2022. szeptember ….-i  módosított előirányzat</t>
  </si>
  <si>
    <t>2022. szeptember ….-i módosított előirányzat</t>
  </si>
  <si>
    <t xml:space="preserve">                    visszatérítendő működési célú támogatás (K508)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</si>
</sst>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7" zoomScale="80" zoomScaleNormal="80" workbookViewId="0">
      <selection activeCell="Q21" sqref="Q21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4" t="s">
        <v>1242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7" ht="20.25" x14ac:dyDescent="0.3">
      <c r="B2" s="530"/>
      <c r="N2" s="102"/>
    </row>
    <row r="3" spans="1:27" s="77" customFormat="1" ht="12.75" customHeight="1" x14ac:dyDescent="0.2">
      <c r="A3" s="1455" t="s">
        <v>51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6" t="s">
        <v>1247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7" t="s">
        <v>249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464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  <c r="T6" s="103"/>
      <c r="U6" s="103"/>
    </row>
    <row r="7" spans="1:27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1245</v>
      </c>
      <c r="I7" s="1467"/>
      <c r="J7" s="1467"/>
      <c r="K7" s="1465"/>
      <c r="L7" s="1460" t="s">
        <v>1244</v>
      </c>
      <c r="M7" s="1460"/>
      <c r="N7" s="1460"/>
      <c r="O7" s="1446" t="s">
        <v>1233</v>
      </c>
      <c r="P7" s="1447"/>
      <c r="Q7" s="1446" t="s">
        <v>1246</v>
      </c>
      <c r="R7" s="1447"/>
      <c r="S7" s="1447"/>
      <c r="T7" s="103"/>
      <c r="U7" s="103"/>
    </row>
    <row r="8" spans="1:27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411255</v>
      </c>
      <c r="M10" s="165">
        <f>'pü.mérleg Önkorm.'!M10+'pü.mérleg Hivatal'!M12+'püm. GAMESZ. '!M12+'püm-TASZII.'!M12+püm.Brunszvik!M12+'püm Festetics'!M12</f>
        <v>515162</v>
      </c>
      <c r="N10" s="661">
        <f>SUM(L10:M10)</f>
        <v>926417</v>
      </c>
      <c r="O10" s="111">
        <f>'pü.mérleg Önkorm.'!O10+'pü.mérleg Hivatal'!O12+'püm. GAMESZ. '!O12+püm.Brunszvik!O12+'püm Festetics'!O12+'püm-TASZII.'!O12</f>
        <v>4378</v>
      </c>
      <c r="P10" s="111">
        <f>'pü.mérleg Önkorm.'!P10+'pü.mérleg Hivatal'!P12+'püm. GAMESZ. '!P12+püm.Brunszvik!P12+'püm Festetics'!P12+'püm-TASZII.'!P12</f>
        <v>-12682</v>
      </c>
      <c r="Q10" s="111">
        <f>L10+O10</f>
        <v>415633</v>
      </c>
      <c r="R10" s="111">
        <f>M10+P10</f>
        <v>502480</v>
      </c>
      <c r="S10" s="281">
        <f>Q10+R10</f>
        <v>918113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503015</v>
      </c>
      <c r="D11" s="165">
        <f>'pü.mérleg Önkorm.'!D11</f>
        <v>0</v>
      </c>
      <c r="E11" s="165">
        <f>C11+D11</f>
        <v>503015</v>
      </c>
      <c r="F11" s="165">
        <f>'pü.mérleg Önkorm.'!F11+'pü.mérleg Hivatal'!F13</f>
        <v>4378</v>
      </c>
      <c r="G11" s="165">
        <f>'pü.mérleg Önkorm.'!G11+'pü.mérleg Hivatal'!G13</f>
        <v>52843</v>
      </c>
      <c r="H11" s="165">
        <f>C11+F11</f>
        <v>507393</v>
      </c>
      <c r="I11" s="165">
        <f>D11+G11</f>
        <v>52843</v>
      </c>
      <c r="J11" s="165">
        <f>H11+I11</f>
        <v>560236</v>
      </c>
      <c r="K11" s="359" t="s">
        <v>198</v>
      </c>
      <c r="L11" s="165">
        <f>'pü.mérleg Önkorm.'!L11+'pü.mérleg Hivatal'!L13+'püm. GAMESZ. '!L13+püm.Brunszvik!L13+'püm-TASZII.'!L13+'püm Festetics'!L13</f>
        <v>4716</v>
      </c>
      <c r="M11" s="165">
        <f>'pü.mérleg Önkorm.'!M11+'pü.mérleg Hivatal'!M13+'püm. GAMESZ. '!M13+püm.Brunszvik!M13+'püm-TASZII.'!M13+'püm Festetics'!M13</f>
        <v>124648</v>
      </c>
      <c r="N11" s="165">
        <f>SUM(L11:M11)</f>
        <v>129364</v>
      </c>
      <c r="O11" s="111">
        <f>'pü.mérleg Önkorm.'!O11+'pü.mérleg Hivatal'!O13+'püm. GAMESZ. '!O13+püm.Brunszvik!O13+'püm Festetics'!O13+'püm-TASZII.'!O13</f>
        <v>0</v>
      </c>
      <c r="P11" s="111">
        <f>'pü.mérleg Önkorm.'!P11+'pü.mérleg Hivatal'!P13+'püm. GAMESZ. '!P13+püm.Brunszvik!P13+'püm Festetics'!P13+'püm-TASZII.'!P13</f>
        <v>53</v>
      </c>
      <c r="Q11" s="111">
        <f t="shared" ref="Q11:Q41" si="1">L11+O11</f>
        <v>4716</v>
      </c>
      <c r="R11" s="111">
        <f t="shared" ref="R11:R41" si="2">M11+P11</f>
        <v>124701</v>
      </c>
      <c r="S11" s="281">
        <f t="shared" ref="S11:S41" si="3">Q11+R11</f>
        <v>129417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268599</v>
      </c>
      <c r="M12" s="165">
        <f>'pü.mérleg Önkorm.'!M12+'pü.mérleg Hivatal'!M14+'püm. GAMESZ. '!M14+püm.Brunszvik!M14+'püm-TASZII.'!M14+'püm Festetics'!M14</f>
        <v>973533</v>
      </c>
      <c r="N12" s="165">
        <f>SUM(L12:M12)</f>
        <v>1242132</v>
      </c>
      <c r="O12" s="111">
        <f>'pü.mérleg Önkorm.'!O12+'pü.mérleg Hivatal'!O14+'püm. GAMESZ. '!O14+püm.Brunszvik!O14+'püm Festetics'!O14+'püm-TASZII.'!O14</f>
        <v>0</v>
      </c>
      <c r="P12" s="111">
        <f>'pü.mérleg Önkorm.'!P12+'pü.mérleg Hivatal'!P14+'püm. GAMESZ. '!P14+püm.Brunszvik!P14+'püm Festetics'!P14+'püm-TASZII.'!P14</f>
        <v>47460</v>
      </c>
      <c r="Q12" s="111">
        <f t="shared" si="1"/>
        <v>268599</v>
      </c>
      <c r="R12" s="111">
        <f t="shared" si="2"/>
        <v>1020993</v>
      </c>
      <c r="S12" s="281">
        <f t="shared" si="3"/>
        <v>1289592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48171</v>
      </c>
      <c r="D13" s="165">
        <f>'pü.mérleg Önkorm.'!D13+'pü.mérleg Hivatal'!D14+'püm. GAMESZ. '!D14+püm.Brunszvik!D14+'püm Festetics'!D14+'püm-TASZII.'!D14</f>
        <v>1008</v>
      </c>
      <c r="E13" s="165">
        <f>'pü.mérleg Önkorm.'!E13+'pü.mérleg Hivatal'!E14+'püm. GAMESZ. '!E14+püm.Brunszvik!E14+'püm Festetics'!E14+'püm-TASZII.'!E14</f>
        <v>49179</v>
      </c>
      <c r="F13" s="165">
        <f>'pü.mérleg Önkorm.'!F13+'pü.mérleg Hivatal'!F14+'püm. GAMESZ. '!F14+püm.Brunszvik!F14+'püm Festetics'!F14+'püm-TASZII.'!F14</f>
        <v>0</v>
      </c>
      <c r="G13" s="165">
        <f>'pü.mérleg Önkorm.'!G13+'pü.mérleg Hivatal'!G14+'püm. GAMESZ. '!G14+püm.Brunszvik!G14+'püm Festetics'!G14+'püm-TASZII.'!G14</f>
        <v>6737</v>
      </c>
      <c r="H13" s="165">
        <f t="shared" si="4"/>
        <v>48171</v>
      </c>
      <c r="I13" s="165">
        <f t="shared" si="5"/>
        <v>7745</v>
      </c>
      <c r="J13" s="165">
        <f t="shared" si="6"/>
        <v>55916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119158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119158</v>
      </c>
      <c r="F16" s="165">
        <f>'pü.mérleg Önkorm.'!F16+'pü.mérleg Hivatal'!F18</f>
        <v>0</v>
      </c>
      <c r="G16" s="165">
        <f>'pü.mérleg Önkorm.'!G16+'pü.mérleg Hivatal'!G18</f>
        <v>0</v>
      </c>
      <c r="H16" s="165">
        <f t="shared" si="4"/>
        <v>119158</v>
      </c>
      <c r="I16" s="165">
        <f t="shared" si="5"/>
        <v>0</v>
      </c>
      <c r="J16" s="165">
        <f t="shared" si="6"/>
        <v>119158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1073409</v>
      </c>
      <c r="E17" s="165">
        <f>SUM(C17:D17)</f>
        <v>1073409</v>
      </c>
      <c r="F17" s="165">
        <f>'pü.mérleg Önkorm.'!F17+'pü.mérleg Hivatal'!F19</f>
        <v>0</v>
      </c>
      <c r="G17" s="165">
        <f>'pü.mérleg Önkorm.'!G17+'pü.mérleg Hivatal'!G19</f>
        <v>-57843</v>
      </c>
      <c r="H17" s="165">
        <f t="shared" si="4"/>
        <v>0</v>
      </c>
      <c r="I17" s="165">
        <f t="shared" si="5"/>
        <v>1015566</v>
      </c>
      <c r="J17" s="165">
        <f t="shared" si="6"/>
        <v>1015566</v>
      </c>
      <c r="K17" s="359" t="s">
        <v>202</v>
      </c>
      <c r="L17" s="165">
        <f>'pü.mérleg Önkorm.'!L17+'pü.mérleg Hivatal'!L18</f>
        <v>38</v>
      </c>
      <c r="M17" s="165">
        <f>'pü.mérleg Önkorm.'!M17+'pü.mérleg Hivatal'!M18</f>
        <v>48476</v>
      </c>
      <c r="N17" s="165">
        <f>L17+M17</f>
        <v>48514</v>
      </c>
      <c r="O17" s="111">
        <f>'pü.mérleg Önkorm.'!O17+'pü.mérleg Hivatal'!O18+'püm. GAMESZ. '!O18+püm.Brunszvik!O18+'püm Festetics'!O18+'püm-TASZII.'!O18</f>
        <v>0</v>
      </c>
      <c r="P17" s="111">
        <f>'pü.mérleg Önkorm.'!P17+'pü.mérleg Hivatal'!P19+'püm. GAMESZ. '!P19+püm.Brunszvik!P19+'püm Festetics'!P19+'püm-TASZII.'!P19</f>
        <v>-9348</v>
      </c>
      <c r="Q17" s="111">
        <f t="shared" si="1"/>
        <v>38</v>
      </c>
      <c r="R17" s="111">
        <f t="shared" si="2"/>
        <v>39128</v>
      </c>
      <c r="S17" s="281">
        <f t="shared" si="3"/>
        <v>39166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15500</v>
      </c>
      <c r="M18" s="165">
        <f>'pü.mérleg Önkorm.'!M18+'pü.mérleg Hivatal'!M19+'püm-TASZII.'!M19</f>
        <v>101724</v>
      </c>
      <c r="N18" s="165">
        <f>'pü.mérleg Önkorm.'!N18+'pü.mérleg Hivatal'!N19+'püm-TASZII.'!N19</f>
        <v>117224</v>
      </c>
      <c r="O18" s="111">
        <f>'pü.mérleg Önkorm.'!O18+'pü.mérleg Hivatal'!O19+'püm. GAMESZ. '!O19+püm.Brunszvik!O19+'püm Festetics'!O19+'püm-TASZII.'!O19</f>
        <v>0</v>
      </c>
      <c r="P18" s="111">
        <f>'pü.mérleg Önkorm.'!P18+'pü.mérleg Hivatal'!P20+'püm. GAMESZ. '!P20+püm.Brunszvik!P20+'püm Festetics'!P20+'püm-TASZII.'!P20</f>
        <v>0</v>
      </c>
      <c r="Q18" s="111">
        <f t="shared" si="1"/>
        <v>15500</v>
      </c>
      <c r="R18" s="111">
        <f t="shared" si="2"/>
        <v>101724</v>
      </c>
      <c r="S18" s="281">
        <f t="shared" si="3"/>
        <v>117224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59837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59837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59837</v>
      </c>
      <c r="R19" s="111">
        <f t="shared" si="2"/>
        <v>0</v>
      </c>
      <c r="S19" s="281">
        <f t="shared" si="3"/>
        <v>59837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111905</v>
      </c>
      <c r="D20" s="165">
        <f>'pü.mérleg Önkorm.'!D20+'pü.mérleg Hivatal'!D20+'püm. GAMESZ. '!D20+püm.Brunszvik!D20+'püm-TASZII.'!D20+'püm Festetics'!D20</f>
        <v>391899</v>
      </c>
      <c r="E20" s="165">
        <f>SUM(C20:D20)</f>
        <v>503804</v>
      </c>
      <c r="F20" s="165">
        <f>'pü.mérleg Önkorm.'!F20+'pü.mérleg Hivatal'!F20+'püm. GAMESZ. '!F20+püm.Brunszvik!F20+'püm Festetics'!F20+'püm-TASZII.'!F20</f>
        <v>0</v>
      </c>
      <c r="G20" s="165">
        <f>'pü.mérleg Önkorm.'!G20+'pü.mérleg Hivatal'!G20+'püm. GAMESZ. '!G20+püm.Brunszvik!G20+'püm Festetics'!G20+'püm-TASZII.'!G20</f>
        <v>1400</v>
      </c>
      <c r="H20" s="165">
        <f t="shared" si="4"/>
        <v>111905</v>
      </c>
      <c r="I20" s="165">
        <f t="shared" si="5"/>
        <v>393299</v>
      </c>
      <c r="J20" s="165">
        <f t="shared" si="6"/>
        <v>505204</v>
      </c>
      <c r="K20" s="359" t="s">
        <v>205</v>
      </c>
      <c r="L20" s="165">
        <f>'pü.mérleg Önkorm.'!L20</f>
        <v>0</v>
      </c>
      <c r="M20" s="165">
        <f>'pü.mérleg Önkorm.'!M20</f>
        <v>56079</v>
      </c>
      <c r="N20" s="661">
        <f>SUM(L20:M20)</f>
        <v>56079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-35721</v>
      </c>
      <c r="Q20" s="111">
        <f t="shared" si="1"/>
        <v>0</v>
      </c>
      <c r="R20" s="111">
        <f t="shared" si="2"/>
        <v>20358</v>
      </c>
      <c r="S20" s="281">
        <f t="shared" si="3"/>
        <v>20358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5112</v>
      </c>
      <c r="M21" s="165">
        <f>'pü.mérleg Önkorm.'!M21</f>
        <v>12734</v>
      </c>
      <c r="N21" s="661">
        <f>SUM(L21:M21)</f>
        <v>17846</v>
      </c>
      <c r="O21" s="111">
        <f>'pü.mérleg Önkorm.'!O21+'pü.mérleg Hivatal'!O23+'püm. GAMESZ. '!O23+püm.Brunszvik!O23+'püm Festetics'!O23+'püm-TASZII.'!O23</f>
        <v>-348</v>
      </c>
      <c r="P21" s="111">
        <f>'pü.mérleg Önkorm.'!P21+'pü.mérleg Hivatal'!P23+'püm. GAMESZ. '!P23+püm.Brunszvik!P23+'püm Festetics'!P23+'püm-TASZII.'!P23</f>
        <v>-12734</v>
      </c>
      <c r="Q21" s="111">
        <f t="shared" si="1"/>
        <v>4764</v>
      </c>
      <c r="R21" s="111">
        <f t="shared" si="2"/>
        <v>0</v>
      </c>
      <c r="S21" s="281">
        <f t="shared" si="3"/>
        <v>4764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 t="s">
        <v>1252</v>
      </c>
      <c r="L22" s="165">
        <f>'pü.mérleg Önkorm.'!L22</f>
        <v>0</v>
      </c>
      <c r="M22" s="165">
        <f>'pü.mérleg Önkorm.'!M22</f>
        <v>0</v>
      </c>
      <c r="N22" s="165">
        <f>'pü.mérleg Önkorm.'!N22</f>
        <v>0</v>
      </c>
      <c r="O22" s="165">
        <f>'pü.mérleg Önkorm.'!O22</f>
        <v>0</v>
      </c>
      <c r="P22" s="165">
        <f>'pü.mérleg Önkorm.'!P22</f>
        <v>5000</v>
      </c>
      <c r="Q22" s="165">
        <f>'pü.mérleg Önkorm.'!Q22</f>
        <v>0</v>
      </c>
      <c r="R22" s="165">
        <f>'pü.mérleg Önkorm.'!R22</f>
        <v>5000</v>
      </c>
      <c r="S22" s="301">
        <f>'pü.mérleg Önkorm.'!S22</f>
        <v>5000</v>
      </c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0</v>
      </c>
      <c r="D24" s="165">
        <f>'pü.mérleg Önkorm.'!D24+'pü.mérleg Hivatal'!D24+'püm. GAMESZ. '!D24+püm.Brunszvik!D24+'püm-TASZII.'!D24</f>
        <v>1069</v>
      </c>
      <c r="E24" s="661">
        <f>SUM(C24:D24)</f>
        <v>1069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0</v>
      </c>
      <c r="I24" s="165">
        <f t="shared" si="5"/>
        <v>1069</v>
      </c>
      <c r="J24" s="165">
        <f t="shared" si="6"/>
        <v>1069</v>
      </c>
      <c r="K24" s="487" t="s">
        <v>63</v>
      </c>
      <c r="L24" s="199">
        <f>SUM(L10:L22)</f>
        <v>765057</v>
      </c>
      <c r="M24" s="199">
        <f>SUM(M10:M22)</f>
        <v>1848665</v>
      </c>
      <c r="N24" s="199">
        <f>SUM(N10:N22)</f>
        <v>2613722</v>
      </c>
      <c r="O24" s="199">
        <f>SUM(O10:O23)</f>
        <v>4030</v>
      </c>
      <c r="P24" s="199">
        <f>SUM(P10:P22)</f>
        <v>-17972</v>
      </c>
      <c r="Q24" s="199">
        <f>SUM(Q10:Q22)</f>
        <v>769087</v>
      </c>
      <c r="R24" s="199">
        <f>SUM(R10:R22)</f>
        <v>1830693</v>
      </c>
      <c r="S24" s="302">
        <f>SUM(S10:S22)</f>
        <v>2599780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7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7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1109528</v>
      </c>
      <c r="M27" s="165">
        <f>'pü.mérleg Önkorm.'!M27+'pü.mérleg Hivatal'!M27+'püm. GAMESZ. '!M27+'püm-TASZII.'!M27+'püm Festetics'!M27+püm.Brunszvik!M27</f>
        <v>1148438</v>
      </c>
      <c r="N27" s="165">
        <f>SUM(L27:M27)</f>
        <v>2257966</v>
      </c>
      <c r="O27" s="111">
        <f>'pü.mérleg Önkorm.'!O27+'pü.mérleg Hivatal'!O27+'püm. GAMESZ. '!O27+püm.Brunszvik!O27+'püm Festetics'!O27+'püm-TASZII.'!O27</f>
        <v>0</v>
      </c>
      <c r="P27" s="111">
        <f>'pü.mérleg Önkorm.'!P27+'pü.mérleg Hivatal'!P27+'püm. GAMESZ. '!P27+püm.Brunszvik!P27+'püm Festetics'!P27+'püm-TASZII.'!P27</f>
        <v>32215</v>
      </c>
      <c r="Q27" s="111">
        <f>L27+O27</f>
        <v>1109528</v>
      </c>
      <c r="R27" s="111">
        <f>M27+P27</f>
        <v>1180653</v>
      </c>
      <c r="S27" s="281">
        <f t="shared" si="3"/>
        <v>2290181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39172</v>
      </c>
      <c r="M28" s="165">
        <f>'pü.mérleg Önkorm.'!M28</f>
        <v>6628</v>
      </c>
      <c r="N28" s="165">
        <f>SUM(L28:M28)</f>
        <v>45800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8">L28+O28</f>
        <v>39172</v>
      </c>
      <c r="R28" s="111">
        <f t="shared" ref="R28:R33" si="9">M28+P28</f>
        <v>6628</v>
      </c>
      <c r="S28" s="281">
        <f t="shared" si="3"/>
        <v>45800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4785</v>
      </c>
      <c r="E29" s="165">
        <f>'pü.mérleg Önkorm.'!E29+'pü.mérleg Hivatal'!E29+'püm. GAMESZ. '!E29+püm.Brunszvik!E29+'püm Festetics'!E29+'püm-TASZII.'!E29</f>
        <v>4785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10896</v>
      </c>
      <c r="H29" s="165">
        <f t="shared" si="4"/>
        <v>0</v>
      </c>
      <c r="I29" s="165">
        <f t="shared" si="5"/>
        <v>15681</v>
      </c>
      <c r="J29" s="165">
        <f t="shared" si="6"/>
        <v>15681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8"/>
        <v>0</v>
      </c>
      <c r="R29" s="111">
        <f t="shared" si="9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17909</v>
      </c>
      <c r="E30" s="165">
        <f>'pü.mérleg Önkorm.'!E30+'pü.mérleg Hivatal'!E30+'püm. GAMESZ. '!E30+püm.Brunszvik!E30+'püm Festetics'!E30+'püm-TASZII.'!E30</f>
        <v>17909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0</v>
      </c>
      <c r="H30" s="165">
        <f t="shared" si="4"/>
        <v>0</v>
      </c>
      <c r="I30" s="165">
        <f t="shared" si="5"/>
        <v>17909</v>
      </c>
      <c r="J30" s="165">
        <f t="shared" si="6"/>
        <v>17909</v>
      </c>
      <c r="K30" s="359" t="s">
        <v>211</v>
      </c>
      <c r="L30" s="165">
        <f>'pü.mérleg Önkorm.'!L30</f>
        <v>0</v>
      </c>
      <c r="M30" s="165">
        <f>'pü.mérleg Önkorm.'!M30</f>
        <v>14327</v>
      </c>
      <c r="N30" s="165">
        <f>SUM(L30:M30)</f>
        <v>14327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138</v>
      </c>
      <c r="Q30" s="111">
        <f t="shared" si="8"/>
        <v>0</v>
      </c>
      <c r="R30" s="111">
        <f t="shared" si="9"/>
        <v>14465</v>
      </c>
      <c r="S30" s="281">
        <f t="shared" si="3"/>
        <v>14465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3000</v>
      </c>
      <c r="N31" s="165">
        <f>'pü.mérleg Önkorm.'!N31</f>
        <v>3000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8"/>
        <v>0</v>
      </c>
      <c r="R31" s="111">
        <f t="shared" si="9"/>
        <v>3000</v>
      </c>
      <c r="S31" s="281">
        <f t="shared" si="3"/>
        <v>3000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2927</v>
      </c>
      <c r="M32" s="165">
        <f>'pü.mérleg Önkorm.'!M32+'pü.mérleg Hivatal'!M31+'püm. GAMESZ. '!M31+'püm-TASZII.'!M31</f>
        <v>0</v>
      </c>
      <c r="N32" s="165">
        <f>SUM(L32:M32)</f>
        <v>2927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8"/>
        <v>2927</v>
      </c>
      <c r="R32" s="111">
        <f t="shared" si="9"/>
        <v>0</v>
      </c>
      <c r="S32" s="281">
        <f t="shared" si="3"/>
        <v>2927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663091</v>
      </c>
      <c r="D33" s="516">
        <f>D12+D20+D11+D17+D13+D29</f>
        <v>1471101</v>
      </c>
      <c r="E33" s="516">
        <f>E12+E20+E11+E17+E13+E29</f>
        <v>2134192</v>
      </c>
      <c r="F33" s="516">
        <f>F12+F20+F11+F17+F13+F29</f>
        <v>4378</v>
      </c>
      <c r="G33" s="516">
        <f t="shared" ref="G33:J33" si="10">G12+G20+G11+G17+G13+G29</f>
        <v>14033</v>
      </c>
      <c r="H33" s="516">
        <f t="shared" si="10"/>
        <v>667469</v>
      </c>
      <c r="I33" s="516">
        <f t="shared" si="10"/>
        <v>1485134</v>
      </c>
      <c r="J33" s="516">
        <f t="shared" si="10"/>
        <v>2152603</v>
      </c>
      <c r="K33" s="359" t="s">
        <v>234</v>
      </c>
      <c r="L33" s="165">
        <f>'pü.mérleg Önkorm.'!L33</f>
        <v>0</v>
      </c>
      <c r="M33" s="165">
        <f>'pü.mérleg Önkorm.'!M33</f>
        <v>8246</v>
      </c>
      <c r="N33" s="165">
        <f>L33+M33</f>
        <v>8246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0</v>
      </c>
      <c r="Q33" s="111">
        <f t="shared" si="8"/>
        <v>0</v>
      </c>
      <c r="R33" s="111">
        <f t="shared" si="9"/>
        <v>8246</v>
      </c>
      <c r="S33" s="281">
        <f t="shared" si="3"/>
        <v>8246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119158</v>
      </c>
      <c r="D34" s="199">
        <f t="shared" ref="D34" si="11">D15+D16+D23+D24+D25+D26+D27+D30</f>
        <v>18978</v>
      </c>
      <c r="E34" s="199">
        <f>E15+E16+E23+E24+E25+E26+E27+E30</f>
        <v>138136</v>
      </c>
      <c r="F34" s="199">
        <f t="shared" ref="F34:J34" si="12">F15+F16+F23+F24+F25+F26+F27+F30</f>
        <v>0</v>
      </c>
      <c r="G34" s="199">
        <f t="shared" si="12"/>
        <v>0</v>
      </c>
      <c r="H34" s="199">
        <f t="shared" si="12"/>
        <v>119158</v>
      </c>
      <c r="I34" s="199">
        <f t="shared" si="12"/>
        <v>18978</v>
      </c>
      <c r="J34" s="199">
        <f t="shared" si="12"/>
        <v>138136</v>
      </c>
      <c r="K34" s="487" t="s">
        <v>65</v>
      </c>
      <c r="L34" s="199">
        <f t="shared" ref="L34:R34" si="13">SUM(L27:L33)</f>
        <v>1151627</v>
      </c>
      <c r="M34" s="199">
        <f t="shared" si="13"/>
        <v>1180639</v>
      </c>
      <c r="N34" s="199">
        <f t="shared" si="13"/>
        <v>2332266</v>
      </c>
      <c r="O34" s="199">
        <f>SUM(O27:O33)</f>
        <v>0</v>
      </c>
      <c r="P34" s="199">
        <f t="shared" si="13"/>
        <v>32353</v>
      </c>
      <c r="Q34" s="199">
        <f t="shared" si="13"/>
        <v>1151627</v>
      </c>
      <c r="R34" s="199">
        <f t="shared" si="13"/>
        <v>1212992</v>
      </c>
      <c r="S34" s="281">
        <f t="shared" si="3"/>
        <v>2364619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782249</v>
      </c>
      <c r="D35" s="201">
        <f>SUM(D33:D34)</f>
        <v>1490079</v>
      </c>
      <c r="E35" s="201">
        <f>SUM(C35:D35)</f>
        <v>2272328</v>
      </c>
      <c r="F35" s="201">
        <f>SUM(F33:F34)</f>
        <v>4378</v>
      </c>
      <c r="G35" s="201">
        <f>SUM(G33:G34)</f>
        <v>14033</v>
      </c>
      <c r="H35" s="201">
        <f t="shared" ref="H35:J35" si="14">SUM(H33:H34)</f>
        <v>786627</v>
      </c>
      <c r="I35" s="201">
        <f t="shared" si="14"/>
        <v>1504112</v>
      </c>
      <c r="J35" s="201">
        <f t="shared" si="14"/>
        <v>2290739</v>
      </c>
      <c r="K35" s="489" t="s">
        <v>66</v>
      </c>
      <c r="L35" s="201">
        <f>L24+L34</f>
        <v>1916684</v>
      </c>
      <c r="M35" s="201">
        <f>M24+M34</f>
        <v>3029304</v>
      </c>
      <c r="N35" s="201">
        <f>N24+N34</f>
        <v>4945988</v>
      </c>
      <c r="O35" s="201">
        <f>O24+O34</f>
        <v>4030</v>
      </c>
      <c r="P35" s="201">
        <f t="shared" ref="P35" si="15">P24+P34</f>
        <v>14381</v>
      </c>
      <c r="Q35" s="201">
        <f>Q24+Q34</f>
        <v>1920714</v>
      </c>
      <c r="R35" s="201">
        <f>R24+R34</f>
        <v>3043685</v>
      </c>
      <c r="S35" s="281">
        <f t="shared" si="3"/>
        <v>4964399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-1134435</v>
      </c>
      <c r="D37" s="201">
        <f>D35-M35</f>
        <v>-1539225</v>
      </c>
      <c r="E37" s="201">
        <f>E35-N35</f>
        <v>-2673660</v>
      </c>
      <c r="F37" s="201">
        <f t="shared" ref="F37:J37" si="16">F35-O35</f>
        <v>348</v>
      </c>
      <c r="G37" s="201">
        <f t="shared" si="16"/>
        <v>-348</v>
      </c>
      <c r="H37" s="201">
        <f t="shared" si="16"/>
        <v>-1134087</v>
      </c>
      <c r="I37" s="201">
        <f t="shared" si="16"/>
        <v>-1539573</v>
      </c>
      <c r="J37" s="201">
        <f t="shared" si="16"/>
        <v>-2673660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157440</v>
      </c>
      <c r="N41" s="165">
        <f>'pü.mérleg Önkorm.'!N41</f>
        <v>157440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si="2"/>
        <v>157440</v>
      </c>
      <c r="S41" s="281">
        <f t="shared" si="3"/>
        <v>157440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7">C42+F42</f>
        <v>0</v>
      </c>
      <c r="I42" s="662">
        <f t="shared" ref="I42:I52" si="18">D42+G42</f>
        <v>0</v>
      </c>
      <c r="J42" s="1425">
        <f t="shared" ref="J42:J52" si="19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7"/>
        <v>0</v>
      </c>
      <c r="I43" s="662">
        <f t="shared" si="18"/>
        <v>0</v>
      </c>
      <c r="J43" s="1425">
        <f t="shared" si="19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22250</v>
      </c>
      <c r="D44" s="662">
        <f>'pü.mérleg Önkorm.'!D44+'pü.mérleg Hivatal'!D43+'püm. GAMESZ. '!D43+püm.Brunszvik!D43+'püm Festetics'!D43+'püm-TASZII.'!D43</f>
        <v>668745</v>
      </c>
      <c r="E44" s="662">
        <f>'pü.mérleg Önkorm.'!E44+'pü.mérleg Hivatal'!E43+'püm. GAMESZ. '!E43+püm.Brunszvik!E43+'püm Festetics'!E43+'püm-TASZII.'!E43</f>
        <v>690995</v>
      </c>
      <c r="F44" s="662">
        <f>'pü.mérleg Önkorm.'!F44+'pü.mérleg Hivatal'!F43+'püm. GAMESZ. '!F43+püm.Brunszvik!F43+'püm Festetics'!F43+'püm-TASZII.'!F43</f>
        <v>-348</v>
      </c>
      <c r="G44" s="662">
        <f>'pü.mérleg Önkorm.'!G44+'pü.mérleg Hivatal'!G43+'püm. GAMESZ. '!G43+püm.Brunszvik!G43+'püm Festetics'!G43+'püm-TASZII.'!G43</f>
        <v>348</v>
      </c>
      <c r="H44" s="662">
        <f t="shared" si="17"/>
        <v>21902</v>
      </c>
      <c r="I44" s="662">
        <f t="shared" si="18"/>
        <v>669093</v>
      </c>
      <c r="J44" s="1425">
        <f t="shared" si="19"/>
        <v>690995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1112185</v>
      </c>
      <c r="D45" s="165">
        <f>'pü.mérleg Önkorm.'!D45</f>
        <v>1027920</v>
      </c>
      <c r="E45" s="165">
        <f>'pü.mérleg Önkorm.'!E45+'pü.mérleg Hivatal'!E44+'püm. GAMESZ. '!E44+püm.Brunszvik!E44+'püm Festetics'!E44+'püm-TASZII.'!E44</f>
        <v>2140105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7"/>
        <v>1112185</v>
      </c>
      <c r="I45" s="662">
        <f t="shared" si="18"/>
        <v>1027920</v>
      </c>
      <c r="J45" s="1425">
        <f t="shared" si="19"/>
        <v>2140105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7"/>
        <v>0</v>
      </c>
      <c r="I46" s="662">
        <f t="shared" si="18"/>
        <v>0</v>
      </c>
      <c r="J46" s="1425">
        <f t="shared" si="19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18815</v>
      </c>
      <c r="E47" s="165">
        <f>'pü.mérleg Önkorm.'!E47</f>
        <v>18815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370</v>
      </c>
      <c r="H47" s="662">
        <f t="shared" si="17"/>
        <v>0</v>
      </c>
      <c r="I47" s="662">
        <f t="shared" si="18"/>
        <v>19185</v>
      </c>
      <c r="J47" s="1425">
        <f t="shared" si="19"/>
        <v>19185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18815</v>
      </c>
      <c r="N48" s="165">
        <f>'pü.mérleg Önkorm.'!N48</f>
        <v>18815</v>
      </c>
      <c r="O48" s="111">
        <f>'pü.mérleg Önkorm.'!O48</f>
        <v>0</v>
      </c>
      <c r="P48" s="111">
        <f>'pü.mérleg Önkorm.'!P48</f>
        <v>370</v>
      </c>
      <c r="Q48" s="111">
        <f>L48+O48</f>
        <v>0</v>
      </c>
      <c r="R48" s="111">
        <f>M48+P48</f>
        <v>19185</v>
      </c>
      <c r="S48" s="281">
        <f>Q48+R48</f>
        <v>19185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7"/>
        <v>0</v>
      </c>
      <c r="I52" s="662">
        <f t="shared" si="18"/>
        <v>0</v>
      </c>
      <c r="J52" s="1425">
        <f t="shared" si="19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1134435</v>
      </c>
      <c r="D55" s="201">
        <f>SUM(D40:D53)</f>
        <v>1715480</v>
      </c>
      <c r="E55" s="201">
        <f>SUM(E40:E53)</f>
        <v>2849915</v>
      </c>
      <c r="F55" s="201">
        <f t="shared" ref="F55:J55" si="20">SUM(F40:F53)</f>
        <v>-348</v>
      </c>
      <c r="G55" s="201">
        <f t="shared" si="20"/>
        <v>718</v>
      </c>
      <c r="H55" s="201">
        <f t="shared" si="20"/>
        <v>1134087</v>
      </c>
      <c r="I55" s="201">
        <f t="shared" si="20"/>
        <v>1716198</v>
      </c>
      <c r="J55" s="201">
        <f t="shared" si="20"/>
        <v>2850285</v>
      </c>
      <c r="K55" s="489" t="s">
        <v>383</v>
      </c>
      <c r="L55" s="201">
        <f>SUM(L40:L54)</f>
        <v>0</v>
      </c>
      <c r="M55" s="201">
        <f>SUM(M40:M54)</f>
        <v>176255</v>
      </c>
      <c r="N55" s="201">
        <f>SUM(N40:N54)</f>
        <v>176255</v>
      </c>
      <c r="O55" s="201">
        <f t="shared" ref="O55:R55" si="21">SUM(O40:O54)</f>
        <v>0</v>
      </c>
      <c r="P55" s="201">
        <f t="shared" si="21"/>
        <v>370</v>
      </c>
      <c r="Q55" s="201">
        <f>SUM(Q40:Q54)</f>
        <v>0</v>
      </c>
      <c r="R55" s="201">
        <f t="shared" si="21"/>
        <v>176625</v>
      </c>
      <c r="S55" s="284">
        <f>Q55+R55</f>
        <v>176625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1916684</v>
      </c>
      <c r="D56" s="528">
        <f>D35+D55</f>
        <v>3205559</v>
      </c>
      <c r="E56" s="1407">
        <f>E35+E55</f>
        <v>5122243</v>
      </c>
      <c r="F56" s="1407">
        <f>F35+F55</f>
        <v>4030</v>
      </c>
      <c r="G56" s="1407">
        <f t="shared" ref="G56:J56" si="22">G35+G55</f>
        <v>14751</v>
      </c>
      <c r="H56" s="1407">
        <f t="shared" si="22"/>
        <v>1920714</v>
      </c>
      <c r="I56" s="1407">
        <f t="shared" si="22"/>
        <v>3220310</v>
      </c>
      <c r="J56" s="1407">
        <f t="shared" si="22"/>
        <v>5141024</v>
      </c>
      <c r="K56" s="1379" t="s">
        <v>384</v>
      </c>
      <c r="L56" s="528">
        <f>L35+L55</f>
        <v>1916684</v>
      </c>
      <c r="M56" s="528">
        <f>M35+M55</f>
        <v>3205559</v>
      </c>
      <c r="N56" s="1407">
        <f>N35+N55</f>
        <v>5122243</v>
      </c>
      <c r="O56" s="1407">
        <f t="shared" ref="O56:P56" si="23">O35+O55</f>
        <v>4030</v>
      </c>
      <c r="P56" s="1407">
        <f t="shared" si="23"/>
        <v>14751</v>
      </c>
      <c r="Q56" s="1407">
        <f>Q35+Q55</f>
        <v>1920714</v>
      </c>
      <c r="R56" s="1407">
        <f>R35+R55</f>
        <v>3220310</v>
      </c>
      <c r="S56" s="1378">
        <f>Q56+R56</f>
        <v>5141024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0" t="s">
        <v>1224</v>
      </c>
      <c r="B2" s="1550"/>
      <c r="C2" s="1550"/>
      <c r="D2" s="1550"/>
      <c r="E2" s="1550"/>
    </row>
    <row r="3" spans="1:5" x14ac:dyDescent="0.25">
      <c r="B3" s="16"/>
      <c r="C3" s="177"/>
    </row>
    <row r="4" spans="1:5" ht="15" customHeight="1" x14ac:dyDescent="0.25">
      <c r="A4" s="1551" t="s">
        <v>73</v>
      </c>
      <c r="B4" s="1551"/>
      <c r="C4" s="1551"/>
      <c r="D4" s="1551"/>
      <c r="E4" s="1551"/>
    </row>
    <row r="5" spans="1:5" ht="15" customHeight="1" x14ac:dyDescent="0.25">
      <c r="A5" s="1552" t="s">
        <v>1035</v>
      </c>
      <c r="B5" s="1552"/>
      <c r="C5" s="1552"/>
      <c r="D5" s="1552"/>
      <c r="E5" s="1552"/>
    </row>
    <row r="6" spans="1:5" ht="15" customHeight="1" x14ac:dyDescent="0.25">
      <c r="A6" s="1552" t="s">
        <v>454</v>
      </c>
      <c r="B6" s="1552"/>
      <c r="C6" s="1552"/>
      <c r="D6" s="1552"/>
      <c r="E6" s="1552"/>
    </row>
    <row r="7" spans="1:5" ht="15" customHeight="1" x14ac:dyDescent="0.25">
      <c r="B7" s="1552"/>
      <c r="C7" s="1552"/>
    </row>
    <row r="8" spans="1:5" s="17" customFormat="1" ht="20.100000000000001" customHeight="1" x14ac:dyDescent="0.25">
      <c r="A8" s="1553" t="s">
        <v>246</v>
      </c>
      <c r="B8" s="1554"/>
      <c r="C8" s="1554"/>
      <c r="D8" s="1554"/>
      <c r="E8" s="1554"/>
    </row>
    <row r="9" spans="1:5" s="17" customFormat="1" ht="20.100000000000001" customHeight="1" x14ac:dyDescent="0.25">
      <c r="A9" s="1557" t="s">
        <v>72</v>
      </c>
      <c r="B9" s="316" t="s">
        <v>54</v>
      </c>
      <c r="C9" s="1556" t="s">
        <v>55</v>
      </c>
      <c r="D9" s="1556"/>
      <c r="E9" s="1556"/>
    </row>
    <row r="10" spans="1:5" ht="46.5" customHeight="1" x14ac:dyDescent="0.25">
      <c r="A10" s="1557"/>
      <c r="B10" s="1549" t="s">
        <v>78</v>
      </c>
      <c r="C10" s="1555" t="s">
        <v>1036</v>
      </c>
      <c r="D10" s="1555"/>
      <c r="E10" s="1555"/>
    </row>
    <row r="11" spans="1:5" ht="20.100000000000001" customHeight="1" x14ac:dyDescent="0.25">
      <c r="A11" s="1557"/>
      <c r="B11" s="1549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0" zoomScale="90" zoomScaleNormal="90" workbookViewId="0">
      <selection activeCell="G45" sqref="G45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4" t="s">
        <v>1238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02"/>
    </row>
    <row r="3" spans="1:19" s="77" customFormat="1" ht="12.75" customHeight="1" x14ac:dyDescent="0.2">
      <c r="A3" s="1455" t="s">
        <v>73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</row>
    <row r="4" spans="1:19" s="77" customFormat="1" ht="12.75" customHeight="1" x14ac:dyDescent="0.2">
      <c r="A4" s="1558" t="s">
        <v>1248</v>
      </c>
      <c r="B4" s="1558"/>
      <c r="C4" s="1558"/>
      <c r="D4" s="1558"/>
      <c r="E4" s="1558"/>
      <c r="F4" s="1558"/>
      <c r="G4" s="1558"/>
      <c r="H4" s="1558"/>
      <c r="I4" s="1558"/>
      <c r="J4" s="1558"/>
      <c r="K4" s="1558"/>
      <c r="L4" s="1558"/>
      <c r="M4" s="1558"/>
      <c r="N4" s="1558"/>
      <c r="O4" s="1558"/>
      <c r="P4" s="1558"/>
      <c r="Q4" s="1558"/>
      <c r="R4" s="1558"/>
      <c r="S4" s="1558"/>
    </row>
    <row r="5" spans="1:19" s="77" customFormat="1" ht="12.75" customHeight="1" x14ac:dyDescent="0.2">
      <c r="A5" s="1457" t="s">
        <v>246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</row>
    <row r="6" spans="1:19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559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</row>
    <row r="7" spans="1:19" s="77" customFormat="1" ht="12.75" customHeight="1" x14ac:dyDescent="0.2">
      <c r="A7" s="1461"/>
      <c r="B7" s="1463"/>
      <c r="C7" s="1458" t="s">
        <v>1244</v>
      </c>
      <c r="D7" s="1458"/>
      <c r="E7" s="1459"/>
      <c r="F7" s="1466" t="s">
        <v>1233</v>
      </c>
      <c r="G7" s="1467"/>
      <c r="H7" s="1466" t="s">
        <v>1250</v>
      </c>
      <c r="I7" s="1467"/>
      <c r="J7" s="1467"/>
      <c r="K7" s="1559"/>
      <c r="L7" s="1460" t="s">
        <v>1244</v>
      </c>
      <c r="M7" s="1460"/>
      <c r="N7" s="1460"/>
      <c r="O7" s="1446" t="s">
        <v>1233</v>
      </c>
      <c r="P7" s="1447"/>
      <c r="Q7" s="1446" t="s">
        <v>1251</v>
      </c>
      <c r="R7" s="1447"/>
      <c r="S7" s="1447"/>
    </row>
    <row r="8" spans="1:19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8334</v>
      </c>
      <c r="M10" s="165">
        <v>71543</v>
      </c>
      <c r="N10" s="661">
        <f>SUM(L10:M10)</f>
        <v>79877</v>
      </c>
      <c r="O10" s="165"/>
      <c r="P10" s="165">
        <v>-8723</v>
      </c>
      <c r="Q10" s="165">
        <f>L10+O10</f>
        <v>8334</v>
      </c>
      <c r="R10" s="165">
        <f>M10+P10</f>
        <v>62820</v>
      </c>
      <c r="S10" s="301">
        <f>Q10+R10</f>
        <v>71154</v>
      </c>
    </row>
    <row r="11" spans="1:19" x14ac:dyDescent="0.2">
      <c r="A11" s="1346">
        <f t="shared" si="0"/>
        <v>3</v>
      </c>
      <c r="B11" s="122" t="s">
        <v>174</v>
      </c>
      <c r="C11" s="165">
        <v>503015</v>
      </c>
      <c r="D11" s="165"/>
      <c r="E11" s="165">
        <f>C11+D11</f>
        <v>503015</v>
      </c>
      <c r="F11" s="165">
        <v>4378</v>
      </c>
      <c r="G11" s="165">
        <v>52843</v>
      </c>
      <c r="H11" s="165">
        <f>C11+F11</f>
        <v>507393</v>
      </c>
      <c r="I11" s="165">
        <f>D11+G11</f>
        <v>52843</v>
      </c>
      <c r="J11" s="301">
        <f>H11+I11</f>
        <v>560236</v>
      </c>
      <c r="K11" s="359" t="s">
        <v>198</v>
      </c>
      <c r="L11" s="165">
        <v>1700</v>
      </c>
      <c r="M11" s="165">
        <v>15093</v>
      </c>
      <c r="N11" s="661">
        <f>SUM(L11:M11)</f>
        <v>16793</v>
      </c>
      <c r="O11" s="165"/>
      <c r="P11" s="165">
        <v>26</v>
      </c>
      <c r="Q11" s="165">
        <f t="shared" ref="Q11:Q21" si="1">L11+O11</f>
        <v>1700</v>
      </c>
      <c r="R11" s="165">
        <f t="shared" ref="R11:R21" si="2">M11+P11</f>
        <v>15119</v>
      </c>
      <c r="S11" s="301">
        <f t="shared" ref="S11:S21" si="3">Q11+R11</f>
        <v>16819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175789</v>
      </c>
      <c r="M12" s="165">
        <v>613159</v>
      </c>
      <c r="N12" s="661">
        <f>SUM(L12:M12)</f>
        <v>788948</v>
      </c>
      <c r="O12" s="165"/>
      <c r="P12" s="165">
        <v>34276</v>
      </c>
      <c r="Q12" s="165">
        <f t="shared" si="1"/>
        <v>175789</v>
      </c>
      <c r="R12" s="165">
        <f t="shared" si="2"/>
        <v>647435</v>
      </c>
      <c r="S12" s="301">
        <f t="shared" si="3"/>
        <v>823224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15415</v>
      </c>
      <c r="D13" s="165"/>
      <c r="E13" s="165">
        <f>C13+D13</f>
        <v>15415</v>
      </c>
      <c r="F13" s="165"/>
      <c r="G13" s="165">
        <v>3576</v>
      </c>
      <c r="H13" s="165">
        <f t="shared" si="4"/>
        <v>15415</v>
      </c>
      <c r="I13" s="165">
        <f t="shared" si="5"/>
        <v>3576</v>
      </c>
      <c r="J13" s="301">
        <f t="shared" si="6"/>
        <v>18991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v>0</v>
      </c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119158</v>
      </c>
      <c r="D16" s="165">
        <v>0</v>
      </c>
      <c r="E16" s="165">
        <f t="shared" si="8"/>
        <v>119158</v>
      </c>
      <c r="F16" s="165"/>
      <c r="G16" s="556"/>
      <c r="H16" s="165">
        <f t="shared" si="4"/>
        <v>119158</v>
      </c>
      <c r="I16" s="165">
        <f t="shared" si="5"/>
        <v>0</v>
      </c>
      <c r="J16" s="301">
        <f t="shared" si="6"/>
        <v>119158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1073409</v>
      </c>
      <c r="E17" s="165">
        <f t="shared" si="8"/>
        <v>1073409</v>
      </c>
      <c r="F17" s="165"/>
      <c r="G17" s="165">
        <v>-57843</v>
      </c>
      <c r="H17" s="165">
        <f t="shared" si="4"/>
        <v>0</v>
      </c>
      <c r="I17" s="165">
        <f t="shared" si="5"/>
        <v>1015566</v>
      </c>
      <c r="J17" s="301">
        <f t="shared" si="6"/>
        <v>1015566</v>
      </c>
      <c r="K17" s="359" t="s">
        <v>202</v>
      </c>
      <c r="L17" s="165">
        <v>0</v>
      </c>
      <c r="M17" s="165">
        <v>48476</v>
      </c>
      <c r="N17" s="165">
        <f>L17+M17</f>
        <v>48476</v>
      </c>
      <c r="O17" s="165"/>
      <c r="P17" s="165">
        <v>-9348</v>
      </c>
      <c r="Q17" s="165">
        <f t="shared" si="1"/>
        <v>0</v>
      </c>
      <c r="R17" s="165">
        <f t="shared" si="2"/>
        <v>39128</v>
      </c>
      <c r="S17" s="301">
        <f t="shared" si="3"/>
        <v>39128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>
        <v>0</v>
      </c>
      <c r="M18" s="165">
        <v>101724</v>
      </c>
      <c r="N18" s="165">
        <f>L18+M18</f>
        <v>101724</v>
      </c>
      <c r="O18" s="165"/>
      <c r="P18" s="165"/>
      <c r="Q18" s="165">
        <f t="shared" si="1"/>
        <v>0</v>
      </c>
      <c r="R18" s="165">
        <f t="shared" si="2"/>
        <v>101724</v>
      </c>
      <c r="S18" s="301">
        <f t="shared" si="3"/>
        <v>101724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59837</v>
      </c>
      <c r="M19" s="165">
        <v>0</v>
      </c>
      <c r="N19" s="165">
        <f>L19+M19</f>
        <v>59837</v>
      </c>
      <c r="O19" s="165"/>
      <c r="P19" s="165"/>
      <c r="Q19" s="165">
        <f t="shared" si="1"/>
        <v>59837</v>
      </c>
      <c r="R19" s="165">
        <f t="shared" si="2"/>
        <v>0</v>
      </c>
      <c r="S19" s="301">
        <f t="shared" si="3"/>
        <v>59837</v>
      </c>
    </row>
    <row r="20" spans="1:19" x14ac:dyDescent="0.2">
      <c r="A20" s="1346">
        <f>A19+1</f>
        <v>12</v>
      </c>
      <c r="B20" s="122" t="s">
        <v>176</v>
      </c>
      <c r="C20" s="661">
        <v>111905</v>
      </c>
      <c r="D20" s="661">
        <v>82529</v>
      </c>
      <c r="E20" s="661">
        <f>SUM(C20:D20)</f>
        <v>194434</v>
      </c>
      <c r="F20" s="661"/>
      <c r="G20" s="661">
        <v>-51</v>
      </c>
      <c r="H20" s="165">
        <f t="shared" si="4"/>
        <v>111905</v>
      </c>
      <c r="I20" s="165">
        <f t="shared" si="5"/>
        <v>82478</v>
      </c>
      <c r="J20" s="301">
        <f t="shared" si="6"/>
        <v>194383</v>
      </c>
      <c r="K20" s="359" t="s">
        <v>205</v>
      </c>
      <c r="L20" s="165"/>
      <c r="M20" s="165">
        <v>56079</v>
      </c>
      <c r="N20" s="661">
        <f>SUM(L20:M20)</f>
        <v>56079</v>
      </c>
      <c r="O20" s="165"/>
      <c r="P20" s="165">
        <v>-35721</v>
      </c>
      <c r="Q20" s="165">
        <f t="shared" si="1"/>
        <v>0</v>
      </c>
      <c r="R20" s="165">
        <f t="shared" si="2"/>
        <v>20358</v>
      </c>
      <c r="S20" s="301">
        <f t="shared" si="3"/>
        <v>20358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>
        <v>5112</v>
      </c>
      <c r="M21" s="165">
        <v>12734</v>
      </c>
      <c r="N21" s="165">
        <f>L21+M21</f>
        <v>17846</v>
      </c>
      <c r="O21" s="165">
        <v>-348</v>
      </c>
      <c r="P21" s="165">
        <v>-12734</v>
      </c>
      <c r="Q21" s="165">
        <f t="shared" si="1"/>
        <v>4764</v>
      </c>
      <c r="R21" s="165">
        <f t="shared" si="2"/>
        <v>0</v>
      </c>
      <c r="S21" s="301">
        <f t="shared" si="3"/>
        <v>4764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 t="s">
        <v>1252</v>
      </c>
      <c r="L22" s="165"/>
      <c r="M22" s="165"/>
      <c r="N22" s="165">
        <f>L22+M22</f>
        <v>0</v>
      </c>
      <c r="O22" s="556"/>
      <c r="P22" s="165">
        <v>5000</v>
      </c>
      <c r="Q22" s="165">
        <f>L22+O22</f>
        <v>0</v>
      </c>
      <c r="R22" s="165">
        <f>M22+P22</f>
        <v>5000</v>
      </c>
      <c r="S22" s="301">
        <f>Q22+R22</f>
        <v>5000</v>
      </c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/>
      <c r="D24" s="165">
        <v>1069</v>
      </c>
      <c r="E24" s="661">
        <f>SUM(C24:D24)</f>
        <v>1069</v>
      </c>
      <c r="F24" s="661"/>
      <c r="G24" s="661"/>
      <c r="H24" s="165">
        <f t="shared" si="4"/>
        <v>0</v>
      </c>
      <c r="I24" s="165">
        <f t="shared" si="5"/>
        <v>1069</v>
      </c>
      <c r="J24" s="301">
        <f t="shared" si="6"/>
        <v>1069</v>
      </c>
      <c r="K24" s="487" t="s">
        <v>63</v>
      </c>
      <c r="L24" s="199">
        <f t="shared" ref="L24:M24" si="9">SUM(L10:L22)</f>
        <v>250772</v>
      </c>
      <c r="M24" s="199">
        <f t="shared" si="9"/>
        <v>935117</v>
      </c>
      <c r="N24" s="199">
        <f t="shared" ref="N24:R24" si="10">SUM(N10:N22)</f>
        <v>1185889</v>
      </c>
      <c r="O24" s="199">
        <f t="shared" si="10"/>
        <v>-348</v>
      </c>
      <c r="P24" s="199">
        <f>SUM(P10:P22)</f>
        <v>-27224</v>
      </c>
      <c r="Q24" s="80">
        <f t="shared" si="10"/>
        <v>250424</v>
      </c>
      <c r="R24" s="80">
        <f t="shared" si="10"/>
        <v>907893</v>
      </c>
      <c r="S24" s="280">
        <f>SUM(S10:S22)</f>
        <v>1158317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1109528</v>
      </c>
      <c r="M27" s="165">
        <v>1126742</v>
      </c>
      <c r="N27" s="165">
        <f t="shared" ref="N27:N32" si="11">SUM(L27:M27)</f>
        <v>2236270</v>
      </c>
      <c r="O27" s="165"/>
      <c r="P27" s="165">
        <v>6614</v>
      </c>
      <c r="Q27" s="165">
        <f>L27+O27</f>
        <v>1109528</v>
      </c>
      <c r="R27" s="165">
        <f>M27+P27</f>
        <v>1133356</v>
      </c>
      <c r="S27" s="301">
        <f>Q27+R27</f>
        <v>2242884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39172</v>
      </c>
      <c r="M28" s="165">
        <v>6628</v>
      </c>
      <c r="N28" s="165">
        <f t="shared" si="11"/>
        <v>45800</v>
      </c>
      <c r="O28" s="165"/>
      <c r="P28" s="556"/>
      <c r="Q28" s="165">
        <f t="shared" ref="Q28:Q33" si="12">L28+O28</f>
        <v>39172</v>
      </c>
      <c r="R28" s="165">
        <f t="shared" ref="R28:R33" si="13">M28+P28</f>
        <v>6628</v>
      </c>
      <c r="S28" s="301">
        <f t="shared" ref="S28:S33" si="14">Q28+R28</f>
        <v>45800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4785</v>
      </c>
      <c r="E29" s="165">
        <f>C29+D29</f>
        <v>4785</v>
      </c>
      <c r="F29" s="556"/>
      <c r="G29" s="165">
        <v>10277</v>
      </c>
      <c r="H29" s="165">
        <f t="shared" si="4"/>
        <v>0</v>
      </c>
      <c r="I29" s="165">
        <f t="shared" si="5"/>
        <v>15062</v>
      </c>
      <c r="J29" s="301">
        <f t="shared" si="6"/>
        <v>15062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17909</v>
      </c>
      <c r="E30" s="165">
        <f>C30+D30</f>
        <v>17909</v>
      </c>
      <c r="F30" s="165"/>
      <c r="G30" s="165"/>
      <c r="H30" s="165">
        <f t="shared" si="4"/>
        <v>0</v>
      </c>
      <c r="I30" s="165">
        <f t="shared" si="5"/>
        <v>17909</v>
      </c>
      <c r="J30" s="301">
        <f t="shared" si="6"/>
        <v>17909</v>
      </c>
      <c r="K30" s="359" t="s">
        <v>211</v>
      </c>
      <c r="L30" s="165"/>
      <c r="M30" s="165">
        <v>14327</v>
      </c>
      <c r="N30" s="165">
        <f t="shared" si="11"/>
        <v>14327</v>
      </c>
      <c r="O30" s="165"/>
      <c r="P30" s="165">
        <v>138</v>
      </c>
      <c r="Q30" s="165">
        <f t="shared" si="12"/>
        <v>0</v>
      </c>
      <c r="R30" s="165">
        <f t="shared" si="13"/>
        <v>14465</v>
      </c>
      <c r="S30" s="301">
        <f t="shared" si="14"/>
        <v>14465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>
        <v>3000</v>
      </c>
      <c r="N31" s="165">
        <f t="shared" si="11"/>
        <v>3000</v>
      </c>
      <c r="O31" s="1436"/>
      <c r="P31" s="165"/>
      <c r="Q31" s="165">
        <f t="shared" si="12"/>
        <v>0</v>
      </c>
      <c r="R31" s="165">
        <f t="shared" si="13"/>
        <v>3000</v>
      </c>
      <c r="S31" s="301">
        <f t="shared" si="14"/>
        <v>3000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v>2927</v>
      </c>
      <c r="M32" s="165">
        <v>0</v>
      </c>
      <c r="N32" s="165">
        <f t="shared" si="11"/>
        <v>2927</v>
      </c>
      <c r="O32" s="556"/>
      <c r="P32" s="556"/>
      <c r="Q32" s="165">
        <f t="shared" si="12"/>
        <v>2927</v>
      </c>
      <c r="R32" s="165">
        <f t="shared" si="13"/>
        <v>0</v>
      </c>
      <c r="S32" s="301">
        <f t="shared" si="14"/>
        <v>2927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630335</v>
      </c>
      <c r="D33" s="516">
        <f>D12+D20+D11+D17+D13+D29</f>
        <v>1160723</v>
      </c>
      <c r="E33" s="516">
        <f>E12+E20+E11+E17+E13+E29</f>
        <v>1791058</v>
      </c>
      <c r="F33" s="516">
        <f t="shared" ref="F33:J33" si="15">F12+F20+F11+F17+F13+F29</f>
        <v>4378</v>
      </c>
      <c r="G33" s="516">
        <f t="shared" si="15"/>
        <v>8802</v>
      </c>
      <c r="H33" s="516">
        <f t="shared" si="15"/>
        <v>634713</v>
      </c>
      <c r="I33" s="516">
        <f t="shared" si="15"/>
        <v>1169525</v>
      </c>
      <c r="J33" s="516">
        <f t="shared" si="15"/>
        <v>1804238</v>
      </c>
      <c r="K33" s="359" t="s">
        <v>784</v>
      </c>
      <c r="L33" s="165"/>
      <c r="M33" s="165">
        <v>8246</v>
      </c>
      <c r="N33" s="165">
        <f>L33+M33</f>
        <v>8246</v>
      </c>
      <c r="O33" s="165"/>
      <c r="P33" s="165"/>
      <c r="Q33" s="165">
        <f t="shared" si="12"/>
        <v>0</v>
      </c>
      <c r="R33" s="165">
        <f t="shared" si="13"/>
        <v>8246</v>
      </c>
      <c r="S33" s="301">
        <f t="shared" si="14"/>
        <v>8246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119158</v>
      </c>
      <c r="D34" s="199">
        <f t="shared" ref="D34:J34" si="16">D15+D16+D24+D25+D26+D27+D30</f>
        <v>18978</v>
      </c>
      <c r="E34" s="199">
        <f t="shared" si="16"/>
        <v>138136</v>
      </c>
      <c r="F34" s="199">
        <f t="shared" si="16"/>
        <v>0</v>
      </c>
      <c r="G34" s="199">
        <f t="shared" si="16"/>
        <v>0</v>
      </c>
      <c r="H34" s="199">
        <f t="shared" si="16"/>
        <v>119158</v>
      </c>
      <c r="I34" s="199">
        <f t="shared" si="16"/>
        <v>18978</v>
      </c>
      <c r="J34" s="199">
        <f t="shared" si="16"/>
        <v>138136</v>
      </c>
      <c r="K34" s="487" t="s">
        <v>65</v>
      </c>
      <c r="L34" s="199">
        <f t="shared" ref="L34:R34" si="17">SUM(L27:L33)</f>
        <v>1151627</v>
      </c>
      <c r="M34" s="199">
        <f t="shared" si="17"/>
        <v>1158943</v>
      </c>
      <c r="N34" s="199">
        <f t="shared" si="17"/>
        <v>2310570</v>
      </c>
      <c r="O34" s="199">
        <f t="shared" si="17"/>
        <v>0</v>
      </c>
      <c r="P34" s="199">
        <f>SUM(P27:P33)</f>
        <v>6752</v>
      </c>
      <c r="Q34" s="199">
        <f t="shared" si="17"/>
        <v>1151627</v>
      </c>
      <c r="R34" s="199">
        <f t="shared" si="17"/>
        <v>1165695</v>
      </c>
      <c r="S34" s="301">
        <f>Q34+R34</f>
        <v>2317322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749493</v>
      </c>
      <c r="D35" s="201">
        <f>SUM(D33:D34)</f>
        <v>1179701</v>
      </c>
      <c r="E35" s="201">
        <f>SUM(C35:D35)</f>
        <v>1929194</v>
      </c>
      <c r="F35" s="201">
        <f>SUM(F33:F34)</f>
        <v>4378</v>
      </c>
      <c r="G35" s="201">
        <f>SUM(G33:G34)</f>
        <v>8802</v>
      </c>
      <c r="H35" s="201">
        <f t="shared" ref="H35:J35" si="18">SUM(H33:H34)</f>
        <v>753871</v>
      </c>
      <c r="I35" s="201">
        <f t="shared" si="18"/>
        <v>1188503</v>
      </c>
      <c r="J35" s="201">
        <f t="shared" si="18"/>
        <v>1942374</v>
      </c>
      <c r="K35" s="489" t="s">
        <v>66</v>
      </c>
      <c r="L35" s="201">
        <f t="shared" ref="L35:M35" si="19">L24+L34</f>
        <v>1402399</v>
      </c>
      <c r="M35" s="201">
        <f t="shared" si="19"/>
        <v>2094060</v>
      </c>
      <c r="N35" s="201">
        <f t="shared" ref="N35:S35" si="20">N24+N34</f>
        <v>3496459</v>
      </c>
      <c r="O35" s="201">
        <f t="shared" si="20"/>
        <v>-348</v>
      </c>
      <c r="P35" s="201">
        <f t="shared" si="20"/>
        <v>-20472</v>
      </c>
      <c r="Q35" s="115">
        <f t="shared" si="20"/>
        <v>1402051</v>
      </c>
      <c r="R35" s="115">
        <f t="shared" si="20"/>
        <v>2073588</v>
      </c>
      <c r="S35" s="284">
        <f t="shared" si="20"/>
        <v>3475639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-652906</v>
      </c>
      <c r="D37" s="201">
        <f>D35-M35</f>
        <v>-914359</v>
      </c>
      <c r="E37" s="201">
        <f>E35-N35</f>
        <v>-1567265</v>
      </c>
      <c r="F37" s="201">
        <f t="shared" ref="F37:J37" si="21">F35-O35</f>
        <v>4726</v>
      </c>
      <c r="G37" s="201">
        <f t="shared" si="21"/>
        <v>29274</v>
      </c>
      <c r="H37" s="201">
        <f t="shared" si="21"/>
        <v>-648180</v>
      </c>
      <c r="I37" s="201">
        <f t="shared" si="21"/>
        <v>-885085</v>
      </c>
      <c r="J37" s="201">
        <f t="shared" si="21"/>
        <v>-1533265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157440</v>
      </c>
      <c r="N41" s="165">
        <f>L41+M41</f>
        <v>157440</v>
      </c>
      <c r="O41" s="668"/>
      <c r="P41" s="668"/>
      <c r="Q41" s="165">
        <f>L41+O41</f>
        <v>0</v>
      </c>
      <c r="R41" s="165">
        <f>M41+P41</f>
        <v>157440</v>
      </c>
      <c r="S41" s="301">
        <f>Q41+R41</f>
        <v>157440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22250</v>
      </c>
      <c r="D44" s="165">
        <v>627353</v>
      </c>
      <c r="E44" s="165">
        <f>C44+D44</f>
        <v>649603</v>
      </c>
      <c r="F44" s="165">
        <v>-348</v>
      </c>
      <c r="G44" s="165">
        <v>348</v>
      </c>
      <c r="H44" s="1420">
        <f t="shared" si="22"/>
        <v>21902</v>
      </c>
      <c r="I44" s="1420">
        <f t="shared" si="23"/>
        <v>627701</v>
      </c>
      <c r="J44" s="1421">
        <f t="shared" si="24"/>
        <v>649603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1112185</v>
      </c>
      <c r="D45" s="165">
        <v>1027920</v>
      </c>
      <c r="E45" s="165">
        <f>C45+D45</f>
        <v>2140105</v>
      </c>
      <c r="F45" s="556"/>
      <c r="G45" s="556"/>
      <c r="H45" s="1420">
        <f t="shared" si="22"/>
        <v>1112185</v>
      </c>
      <c r="I45" s="1420">
        <f t="shared" si="23"/>
        <v>1027920</v>
      </c>
      <c r="J45" s="1421">
        <f t="shared" si="24"/>
        <v>2140105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18815</v>
      </c>
      <c r="E47" s="165">
        <f>C47+D47</f>
        <v>18815</v>
      </c>
      <c r="F47" s="165"/>
      <c r="G47" s="165">
        <v>370</v>
      </c>
      <c r="H47" s="1420">
        <f t="shared" si="22"/>
        <v>0</v>
      </c>
      <c r="I47" s="1420">
        <f t="shared" si="23"/>
        <v>19185</v>
      </c>
      <c r="J47" s="1421">
        <f t="shared" si="24"/>
        <v>19185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18815</v>
      </c>
      <c r="N48" s="165">
        <f>SUM(L48:M48)</f>
        <v>18815</v>
      </c>
      <c r="O48" s="165"/>
      <c r="P48" s="165">
        <v>370</v>
      </c>
      <c r="Q48" s="165">
        <f>L48+O48</f>
        <v>0</v>
      </c>
      <c r="R48" s="165">
        <f>M48+P48</f>
        <v>19185</v>
      </c>
      <c r="S48" s="301">
        <f>Q48+R48</f>
        <v>19185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481529</v>
      </c>
      <c r="M50" s="165">
        <f>'pü.mérleg Hivatal'!D48+'püm. GAMESZ. '!D48+'püm-TASZII.'!D48+püm.Brunszvik!D48+'püm Festetics'!D48</f>
        <v>561778</v>
      </c>
      <c r="N50" s="165">
        <f>L50+M50</f>
        <v>1043307</v>
      </c>
      <c r="O50" s="165">
        <f>'pü.mérleg Hivatal'!F48+'püm. GAMESZ. '!F48+'püm-TASZII.'!F48+püm.Brunszvik!F48+'püm Festetics'!F48</f>
        <v>4378</v>
      </c>
      <c r="P50" s="165">
        <f>'pü.mérleg Hivatal'!G48+'püm. GAMESZ. '!G48+'püm-TASZII.'!G48+püm.Brunszvik!G48+'püm Festetics'!G48</f>
        <v>4021</v>
      </c>
      <c r="Q50" s="165">
        <f>'pü.mérleg Hivatal'!H48+'püm. GAMESZ. '!H48+'püm-TASZII.'!H48+püm.Brunszvik!H48+'püm Festetics'!H48</f>
        <v>485907</v>
      </c>
      <c r="R50" s="165">
        <f>'pü.mérleg Hivatal'!I48+'püm. GAMESZ. '!I48+'püm-TASZII.'!I48+püm.Brunszvik!I48+'püm Festetics'!I48</f>
        <v>565799</v>
      </c>
      <c r="S50" s="301">
        <f>Q50+R50</f>
        <v>1051706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21696</v>
      </c>
      <c r="N51" s="165">
        <f>'pü.mérleg Hivatal'!E49+'püm. GAMESZ. '!E49+püm.Brunszvik!E49+'püm Festetics'!E49+'püm-TASZII.'!E49</f>
        <v>21696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25601</v>
      </c>
      <c r="Q51" s="165">
        <f>'pü.mérleg Hivatal'!H49+'püm. GAMESZ. '!H49+püm.Brunszvik!H49+'püm Festetics'!H49+'püm-TASZII.'!H49</f>
        <v>0</v>
      </c>
      <c r="R51" s="165">
        <f>M51+P51</f>
        <v>47297</v>
      </c>
      <c r="S51" s="301">
        <f>Q51+R51</f>
        <v>47297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1134435</v>
      </c>
      <c r="D55" s="201">
        <f>SUM(D40:D53)</f>
        <v>1674088</v>
      </c>
      <c r="E55" s="201">
        <f>SUM(E40:E53)</f>
        <v>2808523</v>
      </c>
      <c r="F55" s="201">
        <f>SUM(F40:F54)</f>
        <v>-348</v>
      </c>
      <c r="G55" s="201">
        <f t="shared" ref="G55:J55" si="25">SUM(G40:G54)</f>
        <v>718</v>
      </c>
      <c r="H55" s="201">
        <f t="shared" si="25"/>
        <v>1134087</v>
      </c>
      <c r="I55" s="201">
        <f t="shared" si="25"/>
        <v>1674806</v>
      </c>
      <c r="J55" s="201">
        <f t="shared" si="25"/>
        <v>2808893</v>
      </c>
      <c r="K55" s="489" t="s">
        <v>383</v>
      </c>
      <c r="L55" s="201">
        <f t="shared" ref="L55:S55" si="26">SUM(L40:L54)</f>
        <v>481529</v>
      </c>
      <c r="M55" s="201">
        <f t="shared" si="26"/>
        <v>759729</v>
      </c>
      <c r="N55" s="201">
        <f t="shared" si="26"/>
        <v>1241258</v>
      </c>
      <c r="O55" s="115">
        <f>SUM(O40:O54)</f>
        <v>4378</v>
      </c>
      <c r="P55" s="115">
        <f>SUM(P40:P54)</f>
        <v>29992</v>
      </c>
      <c r="Q55" s="115">
        <f>SUM(Q40:Q54)</f>
        <v>485907</v>
      </c>
      <c r="R55" s="115">
        <f t="shared" si="26"/>
        <v>789721</v>
      </c>
      <c r="S55" s="1412">
        <f t="shared" si="26"/>
        <v>1275628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1883928</v>
      </c>
      <c r="D56" s="528">
        <f>D35+D55</f>
        <v>2853789</v>
      </c>
      <c r="E56" s="1407">
        <f>E35+E55</f>
        <v>4737717</v>
      </c>
      <c r="F56" s="1407">
        <f>F35+F55</f>
        <v>4030</v>
      </c>
      <c r="G56" s="1407">
        <f t="shared" ref="G56:I56" si="27">G35+G55</f>
        <v>9520</v>
      </c>
      <c r="H56" s="1407">
        <f t="shared" si="27"/>
        <v>1887958</v>
      </c>
      <c r="I56" s="1407">
        <f t="shared" si="27"/>
        <v>2863309</v>
      </c>
      <c r="J56" s="892">
        <f>H56+I56</f>
        <v>4751267</v>
      </c>
      <c r="K56" s="1411" t="s">
        <v>384</v>
      </c>
      <c r="L56" s="528">
        <f t="shared" ref="L56:R56" si="28">L35+L55</f>
        <v>1883928</v>
      </c>
      <c r="M56" s="528">
        <f t="shared" si="28"/>
        <v>2853789</v>
      </c>
      <c r="N56" s="1407">
        <f t="shared" si="28"/>
        <v>4737717</v>
      </c>
      <c r="O56" s="170">
        <f>O35+O55</f>
        <v>4030</v>
      </c>
      <c r="P56" s="170">
        <f>P35+P55</f>
        <v>9520</v>
      </c>
      <c r="Q56" s="1410">
        <f t="shared" si="28"/>
        <v>1887958</v>
      </c>
      <c r="R56" s="1410">
        <f t="shared" si="28"/>
        <v>2863309</v>
      </c>
      <c r="S56" s="529">
        <f>Q56+R56</f>
        <v>4751267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3" zoomScaleNormal="100" workbookViewId="0">
      <selection activeCell="N19" sqref="N19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5" width="9.140625" style="8"/>
    <col min="16" max="16" width="9.140625" style="163"/>
    <col min="17" max="16384" width="9.140625" style="8"/>
  </cols>
  <sheetData>
    <row r="1" spans="1:19" ht="12.75" customHeight="1" x14ac:dyDescent="0.2">
      <c r="A1" s="1454" t="s">
        <v>1237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560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5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107891</v>
      </c>
      <c r="M12" s="161">
        <v>121081</v>
      </c>
      <c r="N12" s="198">
        <f>SUM(L12:M12)</f>
        <v>228972</v>
      </c>
      <c r="O12" s="164"/>
      <c r="P12" s="165"/>
      <c r="Q12" s="161">
        <f>L12+O12</f>
        <v>107891</v>
      </c>
      <c r="R12" s="161">
        <f>M12+P12</f>
        <v>121081</v>
      </c>
      <c r="S12" s="299">
        <f>SUM(Q12:R12)</f>
        <v>228972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959</v>
      </c>
      <c r="M13" s="161">
        <v>31949</v>
      </c>
      <c r="N13" s="198">
        <f>SUM(L13:M13)</f>
        <v>32908</v>
      </c>
      <c r="O13" s="164"/>
      <c r="P13" s="165"/>
      <c r="Q13" s="161">
        <f t="shared" ref="Q13:Q14" si="1">L13+O13</f>
        <v>959</v>
      </c>
      <c r="R13" s="161">
        <f t="shared" ref="R13:R14" si="2">M13+P13</f>
        <v>31949</v>
      </c>
      <c r="S13" s="299">
        <f>SUM(Q13:R13)</f>
        <v>32908</v>
      </c>
    </row>
    <row r="14" spans="1:19" x14ac:dyDescent="0.2">
      <c r="A14" s="1346">
        <f t="shared" si="0"/>
        <v>4</v>
      </c>
      <c r="B14" s="109" t="s">
        <v>1204</v>
      </c>
      <c r="C14" s="161">
        <v>8954</v>
      </c>
      <c r="D14" s="161"/>
      <c r="E14" s="161">
        <f>SUM(C14:D14)</f>
        <v>8954</v>
      </c>
      <c r="F14" s="161"/>
      <c r="G14" s="161"/>
      <c r="H14" s="161">
        <f>C14+F14</f>
        <v>8954</v>
      </c>
      <c r="I14" s="161">
        <f>D14+G14</f>
        <v>0</v>
      </c>
      <c r="J14" s="161">
        <f>SUM(H14:I14)</f>
        <v>8954</v>
      </c>
      <c r="K14" s="319" t="s">
        <v>199</v>
      </c>
      <c r="L14" s="161">
        <v>618</v>
      </c>
      <c r="M14" s="161">
        <v>74686</v>
      </c>
      <c r="N14" s="198">
        <f>SUM(L14:M14)</f>
        <v>75304</v>
      </c>
      <c r="O14" s="164"/>
      <c r="P14" s="165">
        <v>14000</v>
      </c>
      <c r="Q14" s="161">
        <f t="shared" si="1"/>
        <v>618</v>
      </c>
      <c r="R14" s="161">
        <f t="shared" si="2"/>
        <v>88686</v>
      </c>
      <c r="S14" s="299">
        <f>SUM(Q14:R14)</f>
        <v>89304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5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5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5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v>38</v>
      </c>
      <c r="M18" s="165">
        <f>mc.pe.átad!F65</f>
        <v>0</v>
      </c>
      <c r="N18" s="165">
        <f>L18+M18</f>
        <v>38</v>
      </c>
      <c r="O18" s="164"/>
      <c r="P18" s="165"/>
      <c r="Q18" s="165">
        <f>L18+O18</f>
        <v>38</v>
      </c>
      <c r="R18" s="165">
        <f>M18+P18</f>
        <v>0</v>
      </c>
      <c r="S18" s="301">
        <f>Q18+R18</f>
        <v>38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5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465</v>
      </c>
      <c r="E20" s="198">
        <f>SUM(C20:D20)</f>
        <v>465</v>
      </c>
      <c r="F20" s="198"/>
      <c r="G20" s="198"/>
      <c r="H20" s="198">
        <f>C20+F20</f>
        <v>0</v>
      </c>
      <c r="I20" s="198">
        <f>D20+G20</f>
        <v>465</v>
      </c>
      <c r="J20" s="198">
        <f>SUM(H20:I20)</f>
        <v>465</v>
      </c>
      <c r="K20" s="319" t="s">
        <v>204</v>
      </c>
      <c r="L20" s="165"/>
      <c r="M20" s="165"/>
      <c r="N20" s="165"/>
      <c r="O20" s="164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5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200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109506</v>
      </c>
      <c r="M24" s="199">
        <f>SUM(M12:M22)</f>
        <v>227716</v>
      </c>
      <c r="N24" s="199">
        <f>SUM(N12:N22)</f>
        <v>337222</v>
      </c>
      <c r="O24" s="164">
        <f>SUM(O12:O23)</f>
        <v>0</v>
      </c>
      <c r="P24" s="165">
        <f>SUM(P12:P23)</f>
        <v>14000</v>
      </c>
      <c r="Q24" s="199">
        <f>SUM(Q12:Q22)</f>
        <v>109506</v>
      </c>
      <c r="R24" s="199">
        <f>SUM(R12:R22)</f>
        <v>241716</v>
      </c>
      <c r="S24" s="302">
        <f>SUM(S12:S22)</f>
        <v>351222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5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8954</v>
      </c>
      <c r="D32" s="198">
        <f>D13+D14+D16+D18+D20+D23+D24+D25+D26+D27+D29+D30</f>
        <v>465</v>
      </c>
      <c r="E32" s="198">
        <f>E13+E14+E16+E18+E20+E23+E24+E25+E26+E27+E29+E30</f>
        <v>9419</v>
      </c>
      <c r="F32" s="198">
        <f t="shared" ref="F32:I32" si="3">F13+F14+F16+F18+F20+F23+F24+F25+F26+F27+F29+F30</f>
        <v>0</v>
      </c>
      <c r="G32" s="198">
        <f t="shared" si="3"/>
        <v>0</v>
      </c>
      <c r="H32" s="198">
        <f t="shared" si="3"/>
        <v>8954</v>
      </c>
      <c r="I32" s="198">
        <f t="shared" si="3"/>
        <v>465</v>
      </c>
      <c r="J32" s="198">
        <f>J13+J14+J16+J18+J20+J29+J30</f>
        <v>9419</v>
      </c>
      <c r="K32" s="319" t="s">
        <v>382</v>
      </c>
      <c r="L32" s="165"/>
      <c r="M32" s="165"/>
      <c r="N32" s="165"/>
      <c r="O32" s="5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5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8954</v>
      </c>
      <c r="D34" s="201">
        <f>SUM(D32:D33)</f>
        <v>465</v>
      </c>
      <c r="E34" s="201">
        <f>SUM(E32:E33)</f>
        <v>9419</v>
      </c>
      <c r="F34" s="201">
        <f t="shared" ref="F34:G34" si="4">SUM(F32:F33)</f>
        <v>0</v>
      </c>
      <c r="G34" s="201">
        <f t="shared" si="4"/>
        <v>0</v>
      </c>
      <c r="H34" s="201">
        <f>SUM(H32:H33)</f>
        <v>8954</v>
      </c>
      <c r="I34" s="201">
        <f>SUM(I32:I33)</f>
        <v>465</v>
      </c>
      <c r="J34" s="201">
        <f>SUM(J32:J33)</f>
        <v>9419</v>
      </c>
      <c r="K34" s="489" t="s">
        <v>66</v>
      </c>
      <c r="L34" s="201">
        <f t="shared" ref="L34:S34" si="5">L24+L33</f>
        <v>109506</v>
      </c>
      <c r="M34" s="201">
        <f t="shared" si="5"/>
        <v>230916</v>
      </c>
      <c r="N34" s="201">
        <f t="shared" si="5"/>
        <v>340422</v>
      </c>
      <c r="O34" s="164">
        <f t="shared" si="5"/>
        <v>0</v>
      </c>
      <c r="P34" s="165">
        <f t="shared" si="5"/>
        <v>14000</v>
      </c>
      <c r="Q34" s="201">
        <f t="shared" si="5"/>
        <v>109506</v>
      </c>
      <c r="R34" s="201">
        <f t="shared" si="5"/>
        <v>244916</v>
      </c>
      <c r="S34" s="282">
        <f t="shared" si="5"/>
        <v>354422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2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2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5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5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6074</v>
      </c>
      <c r="E43" s="161">
        <f>C43+D43</f>
        <v>6074</v>
      </c>
      <c r="F43" s="161"/>
      <c r="G43" s="161"/>
      <c r="H43" s="161">
        <f>C43+F43</f>
        <v>0</v>
      </c>
      <c r="I43" s="161">
        <f>D43+G43</f>
        <v>6074</v>
      </c>
      <c r="J43" s="300">
        <f>H43+I43</f>
        <v>6074</v>
      </c>
      <c r="K43" s="319" t="s">
        <v>7</v>
      </c>
      <c r="L43" s="201"/>
      <c r="M43" s="201"/>
      <c r="N43" s="201"/>
      <c r="O43" s="164"/>
      <c r="P43" s="165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5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5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5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5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100552</v>
      </c>
      <c r="D48" s="161">
        <f>M24-(D34+D43)</f>
        <v>221177</v>
      </c>
      <c r="E48" s="161">
        <f>N24-(E34+E43)</f>
        <v>321729</v>
      </c>
      <c r="F48" s="161">
        <f>O34-(F32+F43)</f>
        <v>0</v>
      </c>
      <c r="G48" s="161">
        <f>P34-(G32+G43)</f>
        <v>14000</v>
      </c>
      <c r="H48" s="161">
        <f t="shared" ref="H48:H49" si="6">C48+F48</f>
        <v>100552</v>
      </c>
      <c r="I48" s="161">
        <f t="shared" ref="I48:I49" si="7">D48+G48</f>
        <v>235177</v>
      </c>
      <c r="J48" s="300">
        <f t="shared" ref="J48:J49" si="8">H48+I48</f>
        <v>335729</v>
      </c>
      <c r="K48" s="319" t="s">
        <v>11</v>
      </c>
      <c r="L48" s="165"/>
      <c r="M48" s="165"/>
      <c r="N48" s="165"/>
      <c r="O48" s="164"/>
      <c r="P48" s="165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5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5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5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5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100552</v>
      </c>
      <c r="D53" s="373">
        <f>SUM(D39:D51)</f>
        <v>230451</v>
      </c>
      <c r="E53" s="373">
        <f>SUM(E39:E51)</f>
        <v>331003</v>
      </c>
      <c r="F53" s="373">
        <f>SUM(F42:F52)</f>
        <v>0</v>
      </c>
      <c r="G53" s="373">
        <f t="shared" ref="G53:I53" si="10">SUM(G42:G52)</f>
        <v>14000</v>
      </c>
      <c r="H53" s="373">
        <f t="shared" si="10"/>
        <v>100552</v>
      </c>
      <c r="I53" s="373">
        <f t="shared" si="10"/>
        <v>244451</v>
      </c>
      <c r="J53" s="326">
        <f>SUM(J42:J52)</f>
        <v>345003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5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109506</v>
      </c>
      <c r="D54" s="528">
        <f>D34+D53</f>
        <v>230916</v>
      </c>
      <c r="E54" s="528">
        <f>E34+E53</f>
        <v>340422</v>
      </c>
      <c r="F54" s="528">
        <f>F34+F53</f>
        <v>0</v>
      </c>
      <c r="G54" s="528">
        <f t="shared" ref="G54" si="11">G34+G53</f>
        <v>14000</v>
      </c>
      <c r="H54" s="528">
        <f t="shared" ref="H54:I54" si="12">H34+H53</f>
        <v>109506</v>
      </c>
      <c r="I54" s="528">
        <f t="shared" si="12"/>
        <v>244916</v>
      </c>
      <c r="J54" s="529">
        <f>J34+J53</f>
        <v>354422</v>
      </c>
      <c r="K54" s="1406" t="s">
        <v>384</v>
      </c>
      <c r="L54" s="528">
        <f>L34+L53</f>
        <v>109506</v>
      </c>
      <c r="M54" s="528">
        <f>M34+M53</f>
        <v>230916</v>
      </c>
      <c r="N54" s="528">
        <f>N34+N53</f>
        <v>340422</v>
      </c>
      <c r="O54" s="528">
        <f>O34+O53</f>
        <v>0</v>
      </c>
      <c r="P54" s="528">
        <f t="shared" ref="P54:S54" si="13">P34+P53</f>
        <v>14000</v>
      </c>
      <c r="Q54" s="528">
        <f t="shared" si="13"/>
        <v>109506</v>
      </c>
      <c r="R54" s="528">
        <f t="shared" si="13"/>
        <v>244916</v>
      </c>
      <c r="S54" s="529">
        <f t="shared" si="13"/>
        <v>354422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4" t="s">
        <v>1225</v>
      </c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  <c r="P1" s="1565"/>
      <c r="Q1" s="1565"/>
      <c r="R1" s="1565"/>
    </row>
    <row r="2" spans="1:22" ht="12.75" x14ac:dyDescent="0.2">
      <c r="B2" s="1566" t="s">
        <v>73</v>
      </c>
      <c r="C2" s="1567"/>
      <c r="D2" s="1567"/>
      <c r="E2" s="1567"/>
      <c r="F2" s="1567"/>
      <c r="G2" s="1567"/>
      <c r="H2" s="1567"/>
      <c r="I2" s="1567"/>
      <c r="J2" s="1567"/>
      <c r="K2" s="1567"/>
      <c r="L2" s="1567"/>
      <c r="M2" s="1567"/>
      <c r="N2" s="1567"/>
      <c r="O2" s="1567"/>
      <c r="P2" s="1567"/>
      <c r="Q2" s="1567"/>
      <c r="R2" s="1567"/>
    </row>
    <row r="3" spans="1:22" ht="12.75" x14ac:dyDescent="0.2">
      <c r="A3" s="40"/>
      <c r="B3" s="1455" t="s">
        <v>1037</v>
      </c>
      <c r="C3" s="1565"/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1565"/>
      <c r="P3" s="1565"/>
      <c r="Q3" s="1565"/>
      <c r="R3" s="1565"/>
    </row>
    <row r="4" spans="1:22" x14ac:dyDescent="0.2">
      <c r="A4" s="40"/>
      <c r="C4" s="1581" t="s">
        <v>246</v>
      </c>
      <c r="D4" s="1581"/>
      <c r="E4" s="1581"/>
      <c r="F4" s="1581"/>
      <c r="G4" s="1581"/>
      <c r="H4" s="1581"/>
      <c r="I4" s="1581"/>
      <c r="J4" s="1581"/>
      <c r="K4" s="1581"/>
      <c r="L4" s="1581"/>
      <c r="M4" s="1581"/>
      <c r="N4" s="1581"/>
      <c r="O4" s="1581"/>
      <c r="P4" s="1581"/>
      <c r="Q4" s="1581"/>
      <c r="R4" s="1581"/>
    </row>
    <row r="5" spans="1:22" x14ac:dyDescent="0.2">
      <c r="A5" s="479"/>
      <c r="B5" s="1568" t="s">
        <v>410</v>
      </c>
      <c r="C5" s="477" t="s">
        <v>54</v>
      </c>
      <c r="D5" s="1573" t="s">
        <v>55</v>
      </c>
      <c r="E5" s="1563"/>
      <c r="F5" s="1573" t="s">
        <v>56</v>
      </c>
      <c r="G5" s="1563"/>
      <c r="H5" s="1573" t="s">
        <v>513</v>
      </c>
      <c r="I5" s="1563"/>
      <c r="J5" s="1573" t="s">
        <v>411</v>
      </c>
      <c r="K5" s="1563"/>
      <c r="L5" s="1562" t="s">
        <v>412</v>
      </c>
      <c r="M5" s="1563"/>
      <c r="N5" s="1562" t="s">
        <v>413</v>
      </c>
      <c r="O5" s="1563"/>
      <c r="P5" s="1562" t="s">
        <v>514</v>
      </c>
      <c r="Q5" s="1563"/>
      <c r="R5" s="328" t="s">
        <v>521</v>
      </c>
    </row>
    <row r="6" spans="1:22" ht="12.75" x14ac:dyDescent="0.2">
      <c r="A6" s="479"/>
      <c r="B6" s="1569"/>
      <c r="C6" s="478"/>
      <c r="D6" s="1582" t="s">
        <v>1012</v>
      </c>
      <c r="E6" s="1583"/>
      <c r="F6" s="1583"/>
      <c r="G6" s="1583"/>
      <c r="H6" s="1583"/>
      <c r="I6" s="1583"/>
      <c r="J6" s="1583"/>
      <c r="K6" s="1583"/>
      <c r="L6" s="1583"/>
      <c r="M6" s="1583"/>
      <c r="N6" s="1583"/>
      <c r="O6" s="1583"/>
      <c r="P6" s="1583"/>
      <c r="Q6" s="1583"/>
      <c r="R6" s="1584"/>
    </row>
    <row r="7" spans="1:22" ht="24.95" customHeight="1" x14ac:dyDescent="0.2">
      <c r="A7" s="479"/>
      <c r="B7" s="1569"/>
      <c r="C7" s="1586" t="s">
        <v>78</v>
      </c>
      <c r="D7" s="1571" t="s">
        <v>393</v>
      </c>
      <c r="E7" s="1572"/>
      <c r="F7" s="1585" t="s">
        <v>20</v>
      </c>
      <c r="G7" s="1585"/>
      <c r="H7" s="1585" t="s">
        <v>391</v>
      </c>
      <c r="I7" s="1585"/>
      <c r="J7" s="1572" t="s">
        <v>400</v>
      </c>
      <c r="K7" s="1572"/>
      <c r="L7" s="1572" t="s">
        <v>399</v>
      </c>
      <c r="M7" s="1572"/>
      <c r="N7" s="1574" t="s">
        <v>225</v>
      </c>
      <c r="O7" s="1575"/>
      <c r="P7" s="1572" t="s">
        <v>392</v>
      </c>
      <c r="Q7" s="1572"/>
      <c r="R7" s="1578" t="s">
        <v>463</v>
      </c>
    </row>
    <row r="8" spans="1:22" ht="26.25" customHeight="1" x14ac:dyDescent="0.2">
      <c r="A8" s="479"/>
      <c r="B8" s="1569"/>
      <c r="C8" s="1587"/>
      <c r="D8" s="1571"/>
      <c r="E8" s="1572"/>
      <c r="F8" s="1585"/>
      <c r="G8" s="1585"/>
      <c r="H8" s="1585"/>
      <c r="I8" s="1585"/>
      <c r="J8" s="1572"/>
      <c r="K8" s="1572"/>
      <c r="L8" s="1572"/>
      <c r="M8" s="1572"/>
      <c r="N8" s="1576"/>
      <c r="O8" s="1577"/>
      <c r="P8" s="1572"/>
      <c r="Q8" s="1572"/>
      <c r="R8" s="1579"/>
      <c r="S8" s="459"/>
      <c r="T8" s="192"/>
    </row>
    <row r="9" spans="1:22" s="160" customFormat="1" ht="40.9" customHeight="1" x14ac:dyDescent="0.15">
      <c r="A9" s="480"/>
      <c r="B9" s="1570"/>
      <c r="C9" s="1588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0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89" t="s">
        <v>516</v>
      </c>
      <c r="C57" s="1590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1" t="s">
        <v>1226</v>
      </c>
      <c r="C1" s="1592"/>
      <c r="D1" s="1592"/>
      <c r="E1" s="1592"/>
      <c r="F1" s="1592"/>
      <c r="G1" s="1592"/>
      <c r="H1" s="1593"/>
      <c r="I1" s="1593"/>
      <c r="J1" s="1593"/>
    </row>
    <row r="2" spans="2:14" ht="18" customHeight="1" x14ac:dyDescent="0.25">
      <c r="N2" s="615"/>
    </row>
    <row r="3" spans="2:14" ht="15.75" customHeight="1" x14ac:dyDescent="0.25">
      <c r="B3" s="1552" t="s">
        <v>73</v>
      </c>
      <c r="C3" s="1552"/>
      <c r="D3" s="1552"/>
      <c r="E3" s="1552"/>
      <c r="F3" s="1552"/>
      <c r="G3" s="1552"/>
      <c r="H3" s="1502"/>
      <c r="I3" s="1502"/>
      <c r="J3" s="1502"/>
    </row>
    <row r="4" spans="2:14" ht="15.75" customHeight="1" x14ac:dyDescent="0.25">
      <c r="B4" s="1602" t="s">
        <v>1035</v>
      </c>
      <c r="C4" s="1603"/>
      <c r="D4" s="1603"/>
      <c r="E4" s="1603"/>
      <c r="F4" s="1603"/>
      <c r="G4" s="1603"/>
    </row>
    <row r="5" spans="2:14" ht="15.75" customHeight="1" x14ac:dyDescent="0.25">
      <c r="B5" s="1552" t="s">
        <v>681</v>
      </c>
      <c r="C5" s="1552"/>
      <c r="D5" s="1552"/>
      <c r="E5" s="1552"/>
      <c r="F5" s="1552"/>
      <c r="G5" s="1552"/>
      <c r="H5" s="1502"/>
      <c r="I5" s="1502"/>
      <c r="J5" s="1502"/>
    </row>
    <row r="6" spans="2:14" s="27" customFormat="1" ht="14.25" customHeight="1" x14ac:dyDescent="0.25">
      <c r="B6" s="1595" t="s">
        <v>258</v>
      </c>
      <c r="C6" s="1595"/>
      <c r="D6" s="1595"/>
      <c r="E6" s="1595"/>
      <c r="F6" s="1595"/>
      <c r="G6" s="1595"/>
      <c r="H6" s="1502"/>
      <c r="I6" s="1502"/>
      <c r="J6" s="1502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6" t="s">
        <v>410</v>
      </c>
      <c r="C8" s="1598" t="s">
        <v>54</v>
      </c>
      <c r="D8" s="1598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7"/>
      <c r="C9" s="1599" t="s">
        <v>462</v>
      </c>
      <c r="D9" s="1599"/>
      <c r="E9" s="1601" t="s">
        <v>1038</v>
      </c>
      <c r="F9" s="1601"/>
      <c r="G9" s="1601"/>
      <c r="H9" s="25"/>
      <c r="I9" s="25"/>
    </row>
    <row r="10" spans="2:14" ht="52.9" customHeight="1" x14ac:dyDescent="0.25">
      <c r="B10" s="1597"/>
      <c r="C10" s="1599"/>
      <c r="D10" s="1600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4" t="s">
        <v>517</v>
      </c>
      <c r="D11" s="1594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7" zoomScaleNormal="100" workbookViewId="0">
      <selection activeCell="F51" sqref="F51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4" t="s">
        <v>1236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167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19" s="171" customFormat="1" ht="36.6" customHeight="1" x14ac:dyDescent="0.2">
      <c r="A10" s="1462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44987</v>
      </c>
      <c r="M12" s="161">
        <v>180294</v>
      </c>
      <c r="N12" s="198">
        <f>SUM(L12:M12)</f>
        <v>225281</v>
      </c>
      <c r="O12" s="164">
        <v>-1621</v>
      </c>
      <c r="P12" s="164">
        <v>2040</v>
      </c>
      <c r="Q12" s="161">
        <f>L12+O12</f>
        <v>43366</v>
      </c>
      <c r="R12" s="161">
        <f>M12+P12</f>
        <v>182334</v>
      </c>
      <c r="S12" s="299">
        <f>SUM(Q12:R12)</f>
        <v>225700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28649</v>
      </c>
      <c r="N13" s="198">
        <f>SUM(L13:M13)</f>
        <v>28649</v>
      </c>
      <c r="O13" s="165"/>
      <c r="P13" s="164">
        <v>27</v>
      </c>
      <c r="Q13" s="161">
        <f t="shared" ref="Q13:Q14" si="3">L13+O13</f>
        <v>0</v>
      </c>
      <c r="R13" s="161">
        <f t="shared" ref="R13:R14" si="4">M13+P13</f>
        <v>28676</v>
      </c>
      <c r="S13" s="299">
        <f>SUM(Q13:R13)</f>
        <v>28676</v>
      </c>
    </row>
    <row r="14" spans="1:19" x14ac:dyDescent="0.2">
      <c r="A14" s="1346">
        <f t="shared" si="0"/>
        <v>4</v>
      </c>
      <c r="B14" s="109" t="s">
        <v>1205</v>
      </c>
      <c r="C14" s="161"/>
      <c r="D14" s="161">
        <v>682</v>
      </c>
      <c r="E14" s="161">
        <f t="shared" si="1"/>
        <v>682</v>
      </c>
      <c r="F14" s="161"/>
      <c r="G14" s="161">
        <v>446</v>
      </c>
      <c r="H14" s="161">
        <f>C14+F14</f>
        <v>0</v>
      </c>
      <c r="I14" s="161">
        <f>D14+G14</f>
        <v>1128</v>
      </c>
      <c r="J14" s="161">
        <f t="shared" si="2"/>
        <v>1128</v>
      </c>
      <c r="K14" s="89" t="s">
        <v>199</v>
      </c>
      <c r="L14" s="1027">
        <v>42891</v>
      </c>
      <c r="M14" s="1027">
        <v>164288</v>
      </c>
      <c r="N14" s="1400">
        <f>SUM(L14:M14)</f>
        <v>207179</v>
      </c>
      <c r="O14" s="164"/>
      <c r="P14" s="164">
        <v>-5601</v>
      </c>
      <c r="Q14" s="161">
        <f t="shared" si="3"/>
        <v>42891</v>
      </c>
      <c r="R14" s="161">
        <f t="shared" si="4"/>
        <v>158687</v>
      </c>
      <c r="S14" s="1028">
        <f>SUM(Q14:R14)</f>
        <v>201578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139050</v>
      </c>
      <c r="E20" s="198">
        <f>SUM(C20:D20)</f>
        <v>139050</v>
      </c>
      <c r="F20" s="198"/>
      <c r="G20" s="198"/>
      <c r="H20" s="198">
        <f>C20+F20</f>
        <v>0</v>
      </c>
      <c r="I20" s="198">
        <f>D20+G20</f>
        <v>139050</v>
      </c>
      <c r="J20" s="198">
        <f>SUM(H20:I20)</f>
        <v>139050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87878</v>
      </c>
      <c r="M24" s="1029">
        <f>SUM(M12:M22)</f>
        <v>373231</v>
      </c>
      <c r="N24" s="1029">
        <f>SUM(N12:N22)</f>
        <v>461109</v>
      </c>
      <c r="O24" s="164">
        <f>SUM(O12:O23)</f>
        <v>-1621</v>
      </c>
      <c r="P24" s="164">
        <f>SUM(P12:P23)</f>
        <v>-3534</v>
      </c>
      <c r="Q24" s="1029">
        <f>SUM(Q12:Q22)</f>
        <v>86257</v>
      </c>
      <c r="R24" s="1029">
        <f>SUM(R12:R22)</f>
        <v>369697</v>
      </c>
      <c r="S24" s="1030">
        <f>SUM(S12:S22)</f>
        <v>455954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v>10080</v>
      </c>
      <c r="N27" s="1031">
        <f>SUM(L27:M27)</f>
        <v>10080</v>
      </c>
      <c r="O27" s="164"/>
      <c r="P27" s="164">
        <v>25601</v>
      </c>
      <c r="Q27" s="1031">
        <f>L27+O27</f>
        <v>0</v>
      </c>
      <c r="R27" s="1031">
        <f>M27+P27</f>
        <v>35681</v>
      </c>
      <c r="S27" s="956">
        <f>SUM(Q27:R27)</f>
        <v>35681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0</v>
      </c>
      <c r="D32" s="500">
        <f>D14+D20</f>
        <v>139732</v>
      </c>
      <c r="E32" s="500">
        <f>E14+E20</f>
        <v>139732</v>
      </c>
      <c r="F32" s="500">
        <f>SUM(F12:F31)</f>
        <v>0</v>
      </c>
      <c r="G32" s="500">
        <f>SUM(G12:G31)</f>
        <v>446</v>
      </c>
      <c r="H32" s="500">
        <f>H14+H20</f>
        <v>0</v>
      </c>
      <c r="I32" s="500">
        <f>I14+I20</f>
        <v>140178</v>
      </c>
      <c r="J32" s="500">
        <f>J14+J20</f>
        <v>140178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10080</v>
      </c>
      <c r="N33" s="1033">
        <f>SUM(N27:N31)</f>
        <v>10080</v>
      </c>
      <c r="O33" s="1033">
        <f t="shared" ref="O33:P33" si="9">SUM(O27:O31)</f>
        <v>0</v>
      </c>
      <c r="P33" s="1033">
        <f t="shared" si="9"/>
        <v>25601</v>
      </c>
      <c r="Q33" s="1033">
        <f>SUM(Q27:Q32)</f>
        <v>0</v>
      </c>
      <c r="R33" s="1033">
        <f>SUM(R27:R32)</f>
        <v>35681</v>
      </c>
      <c r="S33" s="1034">
        <f>SUM(S27:S31)</f>
        <v>35681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139732</v>
      </c>
      <c r="E34" s="201">
        <f>SUM(C34:D34)</f>
        <v>139732</v>
      </c>
      <c r="F34" s="201">
        <f>SUM(F32:F33)</f>
        <v>0</v>
      </c>
      <c r="G34" s="201">
        <f>SUM(G32:G33)</f>
        <v>446</v>
      </c>
      <c r="H34" s="201">
        <f>SUM(H32:H33)</f>
        <v>0</v>
      </c>
      <c r="I34" s="201">
        <f>SUM(I32:I33)</f>
        <v>140178</v>
      </c>
      <c r="J34" s="201">
        <f>SUM(H34:I34)</f>
        <v>140178</v>
      </c>
      <c r="K34" s="121" t="s">
        <v>66</v>
      </c>
      <c r="L34" s="1032">
        <f t="shared" ref="L34:S34" si="10">L24+L33</f>
        <v>87878</v>
      </c>
      <c r="M34" s="1032">
        <f t="shared" si="10"/>
        <v>383311</v>
      </c>
      <c r="N34" s="1032">
        <f t="shared" si="10"/>
        <v>471189</v>
      </c>
      <c r="O34" s="165">
        <f>O24+O33</f>
        <v>-1621</v>
      </c>
      <c r="P34" s="164">
        <f t="shared" si="10"/>
        <v>22067</v>
      </c>
      <c r="Q34" s="1032">
        <f t="shared" si="10"/>
        <v>86257</v>
      </c>
      <c r="R34" s="1032">
        <f t="shared" si="10"/>
        <v>405378</v>
      </c>
      <c r="S34" s="1035">
        <f t="shared" si="10"/>
        <v>491635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3503</v>
      </c>
      <c r="E43" s="161">
        <f>C43+D43</f>
        <v>3503</v>
      </c>
      <c r="F43" s="161"/>
      <c r="G43" s="161"/>
      <c r="H43" s="161">
        <f>C43+F43</f>
        <v>0</v>
      </c>
      <c r="I43" s="161">
        <f>D43+G43</f>
        <v>3503</v>
      </c>
      <c r="J43" s="300">
        <f>H43+I43</f>
        <v>3503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87878</v>
      </c>
      <c r="D48" s="161">
        <f>M24-(D32+D43)</f>
        <v>229996</v>
      </c>
      <c r="E48" s="161">
        <f>N24-(E32+E43)</f>
        <v>317874</v>
      </c>
      <c r="F48" s="161">
        <f>O24-(F32+F43)</f>
        <v>-1621</v>
      </c>
      <c r="G48" s="161">
        <f>P24-(G32+G43)</f>
        <v>-3980</v>
      </c>
      <c r="H48" s="161">
        <f>C48+F48</f>
        <v>86257</v>
      </c>
      <c r="I48" s="161">
        <f>D48+G48</f>
        <v>226016</v>
      </c>
      <c r="J48" s="300">
        <f t="shared" ref="J48:J49" si="11">H48+I48</f>
        <v>312273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10080</v>
      </c>
      <c r="E49" s="161">
        <f>N33-E33</f>
        <v>10080</v>
      </c>
      <c r="F49" s="161">
        <f>O33-F33</f>
        <v>0</v>
      </c>
      <c r="G49" s="161">
        <f t="shared" ref="G49" si="12">P33-G33</f>
        <v>25601</v>
      </c>
      <c r="H49" s="161">
        <f t="shared" ref="H49" si="13">C49+F49</f>
        <v>0</v>
      </c>
      <c r="I49" s="161">
        <f t="shared" ref="I49" si="14">D49+G49</f>
        <v>35681</v>
      </c>
      <c r="J49" s="300">
        <f t="shared" si="11"/>
        <v>35681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87878</v>
      </c>
      <c r="D53" s="373">
        <f>SUM(D39:D51)</f>
        <v>243579</v>
      </c>
      <c r="E53" s="373">
        <f>SUM(E39:E51)</f>
        <v>331457</v>
      </c>
      <c r="F53" s="373">
        <f>SUM(F40:F52)</f>
        <v>-1621</v>
      </c>
      <c r="G53" s="373">
        <f>SUM(G40:G52)</f>
        <v>21621</v>
      </c>
      <c r="H53" s="373">
        <f>SUM(H40:H52)</f>
        <v>86257</v>
      </c>
      <c r="I53" s="373">
        <f>SUM(I40:I52)</f>
        <v>265200</v>
      </c>
      <c r="J53" s="326">
        <f>SUM(J40:J52)</f>
        <v>351457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87878</v>
      </c>
      <c r="D54" s="528">
        <f>D34+D53</f>
        <v>383311</v>
      </c>
      <c r="E54" s="528">
        <f>E34+E53</f>
        <v>471189</v>
      </c>
      <c r="F54" s="528">
        <f>F34+F53</f>
        <v>-1621</v>
      </c>
      <c r="G54" s="528">
        <f t="shared" ref="G54:I54" si="15">G34+G53</f>
        <v>22067</v>
      </c>
      <c r="H54" s="528">
        <f>H34+H53</f>
        <v>86257</v>
      </c>
      <c r="I54" s="528">
        <f t="shared" si="15"/>
        <v>405378</v>
      </c>
      <c r="J54" s="529">
        <f>J34+J53</f>
        <v>491635</v>
      </c>
      <c r="K54" s="1379" t="s">
        <v>384</v>
      </c>
      <c r="L54" s="528">
        <f>L34+L53</f>
        <v>87878</v>
      </c>
      <c r="M54" s="528">
        <f>M34+M53</f>
        <v>383311</v>
      </c>
      <c r="N54" s="528">
        <f>N34+N53</f>
        <v>471189</v>
      </c>
      <c r="O54" s="519">
        <f>O34+O53</f>
        <v>-1621</v>
      </c>
      <c r="P54" s="519">
        <f t="shared" ref="P54:S54" si="16">P34+P53</f>
        <v>22067</v>
      </c>
      <c r="Q54" s="528">
        <f t="shared" si="16"/>
        <v>86257</v>
      </c>
      <c r="R54" s="528">
        <f t="shared" si="16"/>
        <v>405378</v>
      </c>
      <c r="S54" s="529">
        <f t="shared" si="16"/>
        <v>491635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A4" zoomScaleNormal="100" workbookViewId="0">
      <selection activeCell="G43" sqref="G43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4" t="s">
        <v>1235</v>
      </c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20" s="77" customFormat="1" x14ac:dyDescent="0.2">
      <c r="A5" s="103"/>
      <c r="B5" s="1561" t="s">
        <v>168</v>
      </c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20" s="77" customFormat="1" x14ac:dyDescent="0.2">
      <c r="A6" s="103"/>
      <c r="B6" s="1455" t="s">
        <v>1243</v>
      </c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20" s="77" customFormat="1" x14ac:dyDescent="0.2">
      <c r="A7" s="103"/>
      <c r="B7" s="1457" t="s">
        <v>246</v>
      </c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20" s="77" customFormat="1" ht="12.75" customHeight="1" x14ac:dyDescent="0.2">
      <c r="A8" s="1462" t="s">
        <v>53</v>
      </c>
      <c r="B8" s="1604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6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20" s="77" customFormat="1" ht="12.75" customHeight="1" x14ac:dyDescent="0.2">
      <c r="A9" s="1485"/>
      <c r="B9" s="1605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607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20" s="171" customFormat="1" ht="36.6" customHeight="1" x14ac:dyDescent="0.2">
      <c r="A10" s="1485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80601</v>
      </c>
      <c r="M12" s="161">
        <v>17781</v>
      </c>
      <c r="N12" s="198">
        <f>SUM(L12:M12)</f>
        <v>98382</v>
      </c>
      <c r="O12" s="164">
        <v>4559</v>
      </c>
      <c r="P12" s="164">
        <v>-4559</v>
      </c>
      <c r="Q12" s="161">
        <f>L12+O12</f>
        <v>85160</v>
      </c>
      <c r="R12" s="161">
        <f>M12+P12</f>
        <v>13222</v>
      </c>
      <c r="S12" s="299">
        <f>SUM(Q12:R12)</f>
        <v>98382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12651</v>
      </c>
      <c r="N13" s="198">
        <f>SUM(L13:M13)</f>
        <v>12651</v>
      </c>
      <c r="O13" s="164"/>
      <c r="P13" s="164"/>
      <c r="Q13" s="161">
        <f t="shared" ref="Q13:Q14" si="1">L13+O13</f>
        <v>0</v>
      </c>
      <c r="R13" s="161">
        <f t="shared" ref="R13:R14" si="2">M13+P13</f>
        <v>12651</v>
      </c>
      <c r="S13" s="299">
        <f>SUM(Q13:R13)</f>
        <v>12651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13000</v>
      </c>
      <c r="M14" s="161">
        <v>1111</v>
      </c>
      <c r="N14" s="198">
        <f>SUM(L14:M14)</f>
        <v>14111</v>
      </c>
      <c r="O14" s="164"/>
      <c r="P14" s="164"/>
      <c r="Q14" s="161">
        <f t="shared" si="1"/>
        <v>13000</v>
      </c>
      <c r="R14" s="161">
        <f t="shared" si="2"/>
        <v>1111</v>
      </c>
      <c r="S14" s="299">
        <f>SUM(Q14:R14)</f>
        <v>14111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>
        <f>C20+F20</f>
        <v>0</v>
      </c>
      <c r="I20" s="198"/>
      <c r="J20" s="198">
        <f>H20+I20</f>
        <v>0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93601</v>
      </c>
      <c r="M24" s="199">
        <f>SUM(M12:M22)</f>
        <v>31543</v>
      </c>
      <c r="N24" s="199">
        <f>SUM(N12:N22)</f>
        <v>125144</v>
      </c>
      <c r="O24" s="164">
        <f>SUM(O12:O23)</f>
        <v>4559</v>
      </c>
      <c r="P24" s="164">
        <f>SUM(P12:P23)</f>
        <v>-4559</v>
      </c>
      <c r="Q24" s="199">
        <f>SUM(Q12:Q22)</f>
        <v>98160</v>
      </c>
      <c r="R24" s="199">
        <f>SUM(R12:R22)</f>
        <v>26984</v>
      </c>
      <c r="S24" s="302">
        <f>SUM(S12:S22)</f>
        <v>125144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v>0</v>
      </c>
      <c r="M27" s="165">
        <v>1000</v>
      </c>
      <c r="N27" s="165">
        <f>SUM(L27:M27)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0</v>
      </c>
      <c r="G32" s="500">
        <f t="shared" ref="G32:I32" si="3">G13+G14+G18+G20+G29</f>
        <v>0</v>
      </c>
      <c r="H32" s="500">
        <f t="shared" si="3"/>
        <v>0</v>
      </c>
      <c r="I32" s="500">
        <f t="shared" si="3"/>
        <v>0</v>
      </c>
      <c r="J32" s="500">
        <f>J13+J14+J18+J20+J29</f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>
        <v>0</v>
      </c>
      <c r="P33" s="164">
        <v>0</v>
      </c>
      <c r="Q33" s="200">
        <f>SUM(Q27:Q32)</f>
        <v>0</v>
      </c>
      <c r="R33" s="200">
        <f>SUM(R27:R32)</f>
        <v>1000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0</v>
      </c>
      <c r="G34" s="201">
        <f t="shared" ref="G34:J34" si="4">G32+G33</f>
        <v>0</v>
      </c>
      <c r="H34" s="201">
        <f t="shared" si="4"/>
        <v>0</v>
      </c>
      <c r="I34" s="201">
        <f t="shared" si="4"/>
        <v>0</v>
      </c>
      <c r="J34" s="201">
        <f t="shared" si="4"/>
        <v>0</v>
      </c>
      <c r="K34" s="489" t="s">
        <v>66</v>
      </c>
      <c r="L34" s="201">
        <f t="shared" ref="L34:S34" si="5">L24+L33</f>
        <v>93601</v>
      </c>
      <c r="M34" s="201">
        <f t="shared" si="5"/>
        <v>32543</v>
      </c>
      <c r="N34" s="201">
        <f t="shared" si="5"/>
        <v>126144</v>
      </c>
      <c r="O34" s="164">
        <f t="shared" si="5"/>
        <v>4559</v>
      </c>
      <c r="P34" s="164">
        <f t="shared" si="5"/>
        <v>-4559</v>
      </c>
      <c r="Q34" s="201">
        <f t="shared" si="5"/>
        <v>98160</v>
      </c>
      <c r="R34" s="201">
        <f t="shared" si="5"/>
        <v>27984</v>
      </c>
      <c r="S34" s="282">
        <f t="shared" si="5"/>
        <v>126144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5914</v>
      </c>
      <c r="E43" s="161">
        <f>C43+D43</f>
        <v>5914</v>
      </c>
      <c r="F43" s="161"/>
      <c r="G43" s="161"/>
      <c r="H43" s="161">
        <f>C43+F43</f>
        <v>0</v>
      </c>
      <c r="I43" s="161">
        <f>D43+G43</f>
        <v>5914</v>
      </c>
      <c r="J43" s="161">
        <f>H43+I43</f>
        <v>5914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93601</v>
      </c>
      <c r="D48" s="161">
        <f>M24-(D34+D43)</f>
        <v>25629</v>
      </c>
      <c r="E48" s="161">
        <f>N24-(E34+E43)</f>
        <v>119230</v>
      </c>
      <c r="F48" s="161">
        <f t="shared" ref="F48:G48" si="6">O24-(F34+F43)</f>
        <v>4559</v>
      </c>
      <c r="G48" s="161">
        <f t="shared" si="6"/>
        <v>-4559</v>
      </c>
      <c r="H48" s="161">
        <f t="shared" ref="H48:I49" si="7">C48+F48</f>
        <v>98160</v>
      </c>
      <c r="I48" s="161">
        <f t="shared" si="7"/>
        <v>21070</v>
      </c>
      <c r="J48" s="161">
        <f>H48+I48</f>
        <v>119230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7"/>
        <v>0</v>
      </c>
      <c r="I49" s="161">
        <f t="shared" si="7"/>
        <v>1000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93601</v>
      </c>
      <c r="D53" s="373">
        <f>SUM(D39:D51)</f>
        <v>32543</v>
      </c>
      <c r="E53" s="373">
        <f>SUM(E39:E51)</f>
        <v>126144</v>
      </c>
      <c r="F53" s="373">
        <f>SUM(F39:F52)</f>
        <v>4559</v>
      </c>
      <c r="G53" s="373">
        <f t="shared" ref="G53:J53" si="8">SUM(G39:G52)</f>
        <v>-4559</v>
      </c>
      <c r="H53" s="373">
        <f t="shared" si="8"/>
        <v>98160</v>
      </c>
      <c r="I53" s="373">
        <f t="shared" si="8"/>
        <v>27984</v>
      </c>
      <c r="J53" s="373">
        <f t="shared" si="8"/>
        <v>126144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93601</v>
      </c>
      <c r="D54" s="170">
        <f>D34+D53</f>
        <v>32543</v>
      </c>
      <c r="E54" s="170">
        <f>E34+E53</f>
        <v>126144</v>
      </c>
      <c r="F54" s="170">
        <f>F34+F53</f>
        <v>4559</v>
      </c>
      <c r="G54" s="170">
        <f t="shared" ref="G54:I54" si="9">G34+G53</f>
        <v>-4559</v>
      </c>
      <c r="H54" s="170">
        <f t="shared" si="9"/>
        <v>98160</v>
      </c>
      <c r="I54" s="170">
        <f t="shared" si="9"/>
        <v>27984</v>
      </c>
      <c r="J54" s="170">
        <f>J34+J53</f>
        <v>126144</v>
      </c>
      <c r="K54" s="1379" t="s">
        <v>384</v>
      </c>
      <c r="L54" s="528">
        <f>L34+L53</f>
        <v>93601</v>
      </c>
      <c r="M54" s="528">
        <f>M34+M53</f>
        <v>32543</v>
      </c>
      <c r="N54" s="528">
        <f>N34+N53</f>
        <v>126144</v>
      </c>
      <c r="O54" s="519">
        <f>O53+O34</f>
        <v>4559</v>
      </c>
      <c r="P54" s="519">
        <f>P53+P34</f>
        <v>-4559</v>
      </c>
      <c r="Q54" s="528">
        <f>Q34+Q53</f>
        <v>98160</v>
      </c>
      <c r="R54" s="528">
        <f>R34+R53</f>
        <v>27984</v>
      </c>
      <c r="S54" s="529">
        <f>S34+S53</f>
        <v>126144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6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4" t="s">
        <v>1234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606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608" t="s">
        <v>1249</v>
      </c>
      <c r="B6" s="1608"/>
      <c r="C6" s="1608"/>
      <c r="D6" s="1608"/>
      <c r="E6" s="1608"/>
      <c r="F6" s="1608"/>
      <c r="G6" s="1608"/>
      <c r="H6" s="1608"/>
      <c r="I6" s="1608"/>
      <c r="J6" s="1608"/>
      <c r="K6" s="1608"/>
      <c r="L6" s="1608"/>
      <c r="M6" s="1608"/>
      <c r="N6" s="1608"/>
      <c r="O6" s="1608"/>
      <c r="P6" s="1608"/>
      <c r="Q6" s="1608"/>
      <c r="R6" s="1608"/>
      <c r="S6" s="1608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609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10394</v>
      </c>
      <c r="M12" s="161">
        <v>20500</v>
      </c>
      <c r="N12" s="198">
        <f>SUM(L12:M12)</f>
        <v>30894</v>
      </c>
      <c r="O12" s="161"/>
      <c r="P12" s="161"/>
      <c r="Q12" s="161">
        <f t="shared" ref="Q12:R14" si="2">L12+O12</f>
        <v>10394</v>
      </c>
      <c r="R12" s="161">
        <f t="shared" si="2"/>
        <v>20500</v>
      </c>
      <c r="S12" s="299">
        <f>SUM(Q12:R12)</f>
        <v>30894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4060</v>
      </c>
      <c r="N13" s="198">
        <f>SUM(L13:M13)</f>
        <v>4060</v>
      </c>
      <c r="O13" s="161"/>
      <c r="P13" s="161"/>
      <c r="Q13" s="161">
        <f t="shared" si="2"/>
        <v>0</v>
      </c>
      <c r="R13" s="161">
        <f t="shared" si="2"/>
        <v>4060</v>
      </c>
      <c r="S13" s="299">
        <f>SUM(Q13:R13)</f>
        <v>4060</v>
      </c>
    </row>
    <row r="14" spans="1:19" x14ac:dyDescent="0.2">
      <c r="A14" s="1346">
        <f t="shared" si="0"/>
        <v>4</v>
      </c>
      <c r="B14" s="109" t="s">
        <v>1204</v>
      </c>
      <c r="C14" s="161">
        <v>3382</v>
      </c>
      <c r="D14" s="161">
        <f>'tám, végl. pe.átv  '!D56</f>
        <v>0</v>
      </c>
      <c r="E14" s="161">
        <f t="shared" si="1"/>
        <v>3382</v>
      </c>
      <c r="F14" s="161"/>
      <c r="G14" s="161">
        <v>2715</v>
      </c>
      <c r="H14" s="161">
        <f>C14+F14</f>
        <v>3382</v>
      </c>
      <c r="I14" s="161">
        <f>D14+G14</f>
        <v>2715</v>
      </c>
      <c r="J14" s="300">
        <f>H14+I14</f>
        <v>6097</v>
      </c>
      <c r="K14" s="89" t="s">
        <v>199</v>
      </c>
      <c r="L14" s="161"/>
      <c r="M14" s="161">
        <v>23724</v>
      </c>
      <c r="N14" s="198">
        <f>SUM(L14:M14)</f>
        <v>23724</v>
      </c>
      <c r="O14" s="161"/>
      <c r="P14" s="161">
        <v>4785</v>
      </c>
      <c r="Q14" s="161">
        <f t="shared" si="2"/>
        <v>0</v>
      </c>
      <c r="R14" s="161">
        <f t="shared" si="2"/>
        <v>28509</v>
      </c>
      <c r="S14" s="299">
        <f>SUM(Q14:R14)</f>
        <v>28509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0</v>
      </c>
      <c r="E20" s="198">
        <f>SUM(C20:D20)</f>
        <v>0</v>
      </c>
      <c r="F20" s="198"/>
      <c r="G20" s="198">
        <v>1451</v>
      </c>
      <c r="H20" s="198">
        <f>C20+F20</f>
        <v>0</v>
      </c>
      <c r="I20" s="198">
        <f>D20+G20</f>
        <v>1451</v>
      </c>
      <c r="J20" s="299">
        <f>H20+I20</f>
        <v>1451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10394</v>
      </c>
      <c r="M24" s="1437">
        <f>SUM(M12:M22)</f>
        <v>48284</v>
      </c>
      <c r="N24" s="1437">
        <f>SUM(N12:N22)</f>
        <v>58678</v>
      </c>
      <c r="O24" s="161">
        <f>SUM(O12:O23)</f>
        <v>0</v>
      </c>
      <c r="P24" s="161">
        <f>SUM(P12:P23)</f>
        <v>4785</v>
      </c>
      <c r="Q24" s="1437">
        <f>SUM(Q12:Q22)</f>
        <v>10394</v>
      </c>
      <c r="R24" s="1437">
        <f>SUM(R12:R22)</f>
        <v>53069</v>
      </c>
      <c r="S24" s="1438">
        <f>SUM(S12:S22)</f>
        <v>63463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v>1500</v>
      </c>
      <c r="N27" s="161">
        <f>L27+M27</f>
        <v>1500</v>
      </c>
      <c r="O27" s="161"/>
      <c r="P27" s="161"/>
      <c r="Q27" s="161">
        <f>L27+O27</f>
        <v>0</v>
      </c>
      <c r="R27" s="161">
        <f>M27+P27</f>
        <v>1500</v>
      </c>
      <c r="S27" s="300">
        <f>Q27+R27</f>
        <v>1500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0</v>
      </c>
      <c r="E29" s="161">
        <f>C29+D29</f>
        <v>0</v>
      </c>
      <c r="F29" s="161"/>
      <c r="G29" s="161">
        <v>619</v>
      </c>
      <c r="H29" s="161"/>
      <c r="I29" s="161">
        <f>D29+G29</f>
        <v>619</v>
      </c>
      <c r="J29" s="300">
        <f>H29+I29</f>
        <v>619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3382</v>
      </c>
      <c r="D32" s="500">
        <f>D14+D20+D29</f>
        <v>0</v>
      </c>
      <c r="E32" s="500">
        <f>E14+E20+E29</f>
        <v>3382</v>
      </c>
      <c r="F32" s="500">
        <f t="shared" ref="F32:I32" si="3">F14+F20+F29</f>
        <v>0</v>
      </c>
      <c r="G32" s="500">
        <f t="shared" si="3"/>
        <v>4785</v>
      </c>
      <c r="H32" s="500">
        <f t="shared" si="3"/>
        <v>3382</v>
      </c>
      <c r="I32" s="500">
        <f t="shared" si="3"/>
        <v>4785</v>
      </c>
      <c r="J32" s="1390">
        <f>H32+I32</f>
        <v>8167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1500</v>
      </c>
      <c r="N33" s="486">
        <f>SUM(N27:N31)</f>
        <v>1500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1500</v>
      </c>
      <c r="S33" s="1397">
        <f>SUM(S27:S31)</f>
        <v>1500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3382</v>
      </c>
      <c r="D34" s="201">
        <f t="shared" ref="D34:J34" si="4">D32+D33</f>
        <v>0</v>
      </c>
      <c r="E34" s="201">
        <f t="shared" si="4"/>
        <v>3382</v>
      </c>
      <c r="F34" s="201">
        <f t="shared" si="4"/>
        <v>0</v>
      </c>
      <c r="G34" s="201">
        <f t="shared" si="4"/>
        <v>4785</v>
      </c>
      <c r="H34" s="201">
        <f t="shared" si="4"/>
        <v>3382</v>
      </c>
      <c r="I34" s="201">
        <f t="shared" si="4"/>
        <v>4785</v>
      </c>
      <c r="J34" s="201">
        <f t="shared" si="4"/>
        <v>8167</v>
      </c>
      <c r="K34" s="121" t="s">
        <v>66</v>
      </c>
      <c r="L34" s="373">
        <f t="shared" ref="L34:S34" si="5">L24+L33</f>
        <v>10394</v>
      </c>
      <c r="M34" s="373">
        <f t="shared" si="5"/>
        <v>49784</v>
      </c>
      <c r="N34" s="373">
        <f t="shared" si="5"/>
        <v>60178</v>
      </c>
      <c r="O34" s="373">
        <f>O24+O33</f>
        <v>0</v>
      </c>
      <c r="P34" s="373">
        <f>P24+P33</f>
        <v>4785</v>
      </c>
      <c r="Q34" s="373">
        <f t="shared" si="5"/>
        <v>10394</v>
      </c>
      <c r="R34" s="373">
        <f t="shared" si="5"/>
        <v>54569</v>
      </c>
      <c r="S34" s="326">
        <f t="shared" si="5"/>
        <v>64963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5636</v>
      </c>
      <c r="E43" s="161">
        <f>C43+D43</f>
        <v>5636</v>
      </c>
      <c r="F43" s="161"/>
      <c r="G43" s="161"/>
      <c r="H43" s="161">
        <f>C43+F43</f>
        <v>0</v>
      </c>
      <c r="I43" s="161">
        <f>D43+G43</f>
        <v>5636</v>
      </c>
      <c r="J43" s="300">
        <f>H43+I43</f>
        <v>5636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7012</v>
      </c>
      <c r="D48" s="161">
        <f>M24-(D34+D43+D44)</f>
        <v>42648</v>
      </c>
      <c r="E48" s="161">
        <f>N24-(E34+E43+E44)</f>
        <v>49660</v>
      </c>
      <c r="F48" s="161">
        <f>O24-(F32+F43)</f>
        <v>0</v>
      </c>
      <c r="G48" s="161">
        <f>P24-(G32+G43)</f>
        <v>0</v>
      </c>
      <c r="H48" s="161">
        <f>C48+F48</f>
        <v>7012</v>
      </c>
      <c r="I48" s="161">
        <f>D48+G48</f>
        <v>42648</v>
      </c>
      <c r="J48" s="300">
        <f t="shared" ref="J48:J49" si="6">H48+I48</f>
        <v>49660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1500</v>
      </c>
      <c r="E49" s="161">
        <f>N33-E33</f>
        <v>1500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1500</v>
      </c>
      <c r="J49" s="300">
        <f t="shared" si="6"/>
        <v>1500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7012</v>
      </c>
      <c r="D53" s="373">
        <f>SUM(D39:D51)</f>
        <v>49784</v>
      </c>
      <c r="E53" s="373">
        <f>SUM(E39:E51)</f>
        <v>56796</v>
      </c>
      <c r="F53" s="373">
        <f>SUM(F39:F52)</f>
        <v>0</v>
      </c>
      <c r="G53" s="373">
        <f>SUM(G39:G52)</f>
        <v>0</v>
      </c>
      <c r="H53" s="373">
        <f>SUM(H39:H52)</f>
        <v>7012</v>
      </c>
      <c r="I53" s="373">
        <f>SUM(I40:I52)</f>
        <v>49784</v>
      </c>
      <c r="J53" s="326">
        <f>H53+I53</f>
        <v>56796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10394</v>
      </c>
      <c r="D54" s="170">
        <f>D34+D53</f>
        <v>49784</v>
      </c>
      <c r="E54" s="170">
        <f>E34+E53</f>
        <v>60178</v>
      </c>
      <c r="F54" s="170">
        <f>F34+F53</f>
        <v>0</v>
      </c>
      <c r="G54" s="170">
        <f t="shared" ref="G54:I54" si="9">G34+G53</f>
        <v>4785</v>
      </c>
      <c r="H54" s="170">
        <f t="shared" si="9"/>
        <v>10394</v>
      </c>
      <c r="I54" s="170">
        <f t="shared" si="9"/>
        <v>54569</v>
      </c>
      <c r="J54" s="1378">
        <f>H54+I54</f>
        <v>64963</v>
      </c>
      <c r="K54" s="1392" t="s">
        <v>384</v>
      </c>
      <c r="L54" s="170">
        <f t="shared" ref="L54:S54" si="10">L34+L53</f>
        <v>10394</v>
      </c>
      <c r="M54" s="528">
        <f t="shared" si="10"/>
        <v>49784</v>
      </c>
      <c r="N54" s="528">
        <f t="shared" si="10"/>
        <v>60178</v>
      </c>
      <c r="O54" s="528">
        <f t="shared" si="10"/>
        <v>0</v>
      </c>
      <c r="P54" s="528">
        <f t="shared" si="10"/>
        <v>4785</v>
      </c>
      <c r="Q54" s="170">
        <f t="shared" si="10"/>
        <v>10394</v>
      </c>
      <c r="R54" s="528">
        <f t="shared" si="10"/>
        <v>54569</v>
      </c>
      <c r="S54" s="529">
        <f t="shared" si="10"/>
        <v>64963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0" zoomScaleNormal="100" workbookViewId="0">
      <selection activeCell="P12" sqref="P12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0" t="s">
        <v>1232</v>
      </c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1610"/>
      <c r="Q1" s="1610"/>
      <c r="R1" s="1610"/>
      <c r="S1" s="1610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630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1243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248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1244</v>
      </c>
      <c r="D9" s="1458"/>
      <c r="E9" s="1459"/>
      <c r="F9" s="1466" t="s">
        <v>1233</v>
      </c>
      <c r="G9" s="1467"/>
      <c r="H9" s="1466" t="s">
        <v>1250</v>
      </c>
      <c r="I9" s="1467"/>
      <c r="J9" s="1467"/>
      <c r="K9" s="1559"/>
      <c r="L9" s="1460" t="s">
        <v>1244</v>
      </c>
      <c r="M9" s="1460"/>
      <c r="N9" s="1460"/>
      <c r="O9" s="1446" t="s">
        <v>1233</v>
      </c>
      <c r="P9" s="1447"/>
      <c r="Q9" s="1446" t="s">
        <v>1251</v>
      </c>
      <c r="R9" s="1447"/>
      <c r="S9" s="1447"/>
    </row>
    <row r="10" spans="1:19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159048</v>
      </c>
      <c r="M12" s="161">
        <v>103963</v>
      </c>
      <c r="N12" s="198">
        <f>SUM(L12:M12)</f>
        <v>263011</v>
      </c>
      <c r="O12" s="40">
        <v>1440</v>
      </c>
      <c r="P12" s="40">
        <v>-1440</v>
      </c>
      <c r="Q12" s="161">
        <f>L12+O12</f>
        <v>160488</v>
      </c>
      <c r="R12" s="161">
        <f>M12+P12</f>
        <v>102523</v>
      </c>
      <c r="S12" s="299">
        <f>SUM(Q12:R12)</f>
        <v>263011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2057</v>
      </c>
      <c r="M13" s="161">
        <v>32246</v>
      </c>
      <c r="N13" s="198">
        <f>SUM(L13:M13)</f>
        <v>34303</v>
      </c>
      <c r="O13" s="161"/>
      <c r="P13" s="164"/>
      <c r="Q13" s="161">
        <f t="shared" ref="Q13:Q14" si="1">L13+O13</f>
        <v>2057</v>
      </c>
      <c r="R13" s="161">
        <f t="shared" ref="R13:R14" si="2">M13+P13</f>
        <v>32246</v>
      </c>
      <c r="S13" s="299">
        <f>SUM(Q13:R13)</f>
        <v>34303</v>
      </c>
    </row>
    <row r="14" spans="1:19" x14ac:dyDescent="0.2">
      <c r="A14" s="1346">
        <f t="shared" si="0"/>
        <v>4</v>
      </c>
      <c r="B14" s="109" t="s">
        <v>1205</v>
      </c>
      <c r="C14" s="161">
        <v>20420</v>
      </c>
      <c r="D14" s="161">
        <v>326</v>
      </c>
      <c r="E14" s="161">
        <f>SUM(C14:D14)</f>
        <v>20746</v>
      </c>
      <c r="F14" s="161"/>
      <c r="G14" s="161"/>
      <c r="H14" s="161">
        <f>C14+F14</f>
        <v>20420</v>
      </c>
      <c r="I14" s="161">
        <f>D14+G14</f>
        <v>326</v>
      </c>
      <c r="J14" s="300">
        <f>H14+I14</f>
        <v>20746</v>
      </c>
      <c r="K14" s="89" t="s">
        <v>199</v>
      </c>
      <c r="L14" s="161">
        <v>36301</v>
      </c>
      <c r="M14" s="161">
        <v>96565</v>
      </c>
      <c r="N14" s="198">
        <f>SUM(L14:M14)</f>
        <v>132866</v>
      </c>
      <c r="O14" s="161"/>
      <c r="P14" s="164"/>
      <c r="Q14" s="161">
        <f t="shared" si="1"/>
        <v>36301</v>
      </c>
      <c r="R14" s="161">
        <f t="shared" si="2"/>
        <v>96565</v>
      </c>
      <c r="S14" s="299">
        <f>SUM(Q14:R14)</f>
        <v>132866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>
        <v>15500</v>
      </c>
      <c r="M19" s="165"/>
      <c r="N19" s="165">
        <f>L19+M19</f>
        <v>15500</v>
      </c>
      <c r="O19" s="161"/>
      <c r="P19" s="164"/>
      <c r="Q19" s="165">
        <f>L19+O19</f>
        <v>15500</v>
      </c>
      <c r="R19" s="165">
        <f>M19+P19</f>
        <v>0</v>
      </c>
      <c r="S19" s="301">
        <f>Q19+R19</f>
        <v>15500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169855</v>
      </c>
      <c r="E20" s="198">
        <f>SUM(C20:D20)</f>
        <v>169855</v>
      </c>
      <c r="F20" s="198"/>
      <c r="G20" s="198"/>
      <c r="H20" s="198">
        <f>C20+F20</f>
        <v>0</v>
      </c>
      <c r="I20" s="198">
        <f>D20+G20</f>
        <v>169855</v>
      </c>
      <c r="J20" s="299">
        <f>H20+I20</f>
        <v>169855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212906</v>
      </c>
      <c r="M24" s="199">
        <f>SUM(M12:M22)</f>
        <v>232774</v>
      </c>
      <c r="N24" s="199">
        <f>SUM(N12:N22)</f>
        <v>445680</v>
      </c>
      <c r="O24" s="164">
        <f>SUM(O12:O23)</f>
        <v>1440</v>
      </c>
      <c r="P24" s="164">
        <f>SUM(P12:P23)</f>
        <v>-1440</v>
      </c>
      <c r="Q24" s="199">
        <f>SUM(Q12:Q22)</f>
        <v>214346</v>
      </c>
      <c r="R24" s="199">
        <f>SUM(R12:R22)</f>
        <v>231334</v>
      </c>
      <c r="S24" s="302">
        <f>SUM(S12:S22)</f>
        <v>445680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5916</v>
      </c>
      <c r="N27" s="165">
        <f>SUM(L27:M27)</f>
        <v>5916</v>
      </c>
      <c r="O27" s="164"/>
      <c r="P27" s="164"/>
      <c r="Q27" s="165">
        <f>L27+O27</f>
        <v>0</v>
      </c>
      <c r="R27" s="165">
        <f>M27+P27</f>
        <v>5916</v>
      </c>
      <c r="S27" s="301">
        <f>SUM(Q27:R27)</f>
        <v>5916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20420</v>
      </c>
      <c r="D32" s="500">
        <f>D14+D20</f>
        <v>170181</v>
      </c>
      <c r="E32" s="500">
        <f>E14+E20</f>
        <v>190601</v>
      </c>
      <c r="F32" s="500">
        <f>F13+F14+F20+F29</f>
        <v>0</v>
      </c>
      <c r="G32" s="500">
        <f>G13+G14+G20+G29</f>
        <v>0</v>
      </c>
      <c r="H32" s="500">
        <f>H14+H20</f>
        <v>20420</v>
      </c>
      <c r="I32" s="500">
        <f>I14+I20</f>
        <v>170181</v>
      </c>
      <c r="J32" s="1390">
        <f>H32+I32</f>
        <v>190601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5916</v>
      </c>
      <c r="N33" s="199">
        <f>SUM(N27:N31)</f>
        <v>5916</v>
      </c>
      <c r="O33" s="164">
        <f>SUM(O27:O32)</f>
        <v>0</v>
      </c>
      <c r="P33" s="164">
        <f>SUM(P27:P32)</f>
        <v>0</v>
      </c>
      <c r="Q33" s="199">
        <f>SUM(Q27:Q32)</f>
        <v>0</v>
      </c>
      <c r="R33" s="199">
        <f>SUM(R27:R32)</f>
        <v>5916</v>
      </c>
      <c r="S33" s="302">
        <f>SUM(S27:S31)</f>
        <v>5916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20420</v>
      </c>
      <c r="D34" s="201">
        <f>SUM(D32:D33)</f>
        <v>170181</v>
      </c>
      <c r="E34" s="201">
        <f>SUM(C34:D34)</f>
        <v>190601</v>
      </c>
      <c r="F34" s="201">
        <f>SUM(F32:F33)</f>
        <v>0</v>
      </c>
      <c r="G34" s="201">
        <f>SUM(G32:G33)</f>
        <v>0</v>
      </c>
      <c r="H34" s="201">
        <f>H32+H33</f>
        <v>20420</v>
      </c>
      <c r="I34" s="201">
        <f>I32+I33</f>
        <v>170181</v>
      </c>
      <c r="J34" s="282">
        <f>H34+I34</f>
        <v>190601</v>
      </c>
      <c r="K34" s="121" t="s">
        <v>66</v>
      </c>
      <c r="L34" s="201">
        <f t="shared" ref="L34:S34" si="4">L24+L33</f>
        <v>212906</v>
      </c>
      <c r="M34" s="201">
        <f t="shared" si="4"/>
        <v>238690</v>
      </c>
      <c r="N34" s="201">
        <f t="shared" si="4"/>
        <v>451596</v>
      </c>
      <c r="O34" s="164">
        <f t="shared" si="4"/>
        <v>1440</v>
      </c>
      <c r="P34" s="164">
        <f t="shared" si="4"/>
        <v>-1440</v>
      </c>
      <c r="Q34" s="201">
        <f t="shared" si="4"/>
        <v>214346</v>
      </c>
      <c r="R34" s="201">
        <f t="shared" si="4"/>
        <v>237250</v>
      </c>
      <c r="S34" s="282">
        <f t="shared" si="4"/>
        <v>451596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20265</v>
      </c>
      <c r="E43" s="161">
        <f>C43+D43</f>
        <v>20265</v>
      </c>
      <c r="F43" s="161"/>
      <c r="G43" s="161"/>
      <c r="H43" s="161">
        <f>C43+F43</f>
        <v>0</v>
      </c>
      <c r="I43" s="161">
        <f>D43+G43</f>
        <v>20265</v>
      </c>
      <c r="J43" s="300">
        <f>H43+I43</f>
        <v>20265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192486</v>
      </c>
      <c r="D48" s="161">
        <v>42328</v>
      </c>
      <c r="E48" s="161">
        <f>N24-(E32+E43)</f>
        <v>234814</v>
      </c>
      <c r="F48" s="161">
        <f>O24-(F32+F43)</f>
        <v>1440</v>
      </c>
      <c r="G48" s="161">
        <f>P24-(G32+G43)</f>
        <v>-1440</v>
      </c>
      <c r="H48" s="161">
        <f>C48+F48</f>
        <v>193926</v>
      </c>
      <c r="I48" s="161">
        <f>D48+G48</f>
        <v>40888</v>
      </c>
      <c r="J48" s="300">
        <f>H48+I48</f>
        <v>234814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v>5916</v>
      </c>
      <c r="E49" s="161">
        <f>N33-E33</f>
        <v>5916</v>
      </c>
      <c r="F49" s="161">
        <f>O33-F33</f>
        <v>0</v>
      </c>
      <c r="G49" s="161">
        <f>P33-G33</f>
        <v>0</v>
      </c>
      <c r="H49" s="161">
        <f>C49+F49</f>
        <v>0</v>
      </c>
      <c r="I49" s="161">
        <f>D49+G49</f>
        <v>5916</v>
      </c>
      <c r="J49" s="300">
        <f>H49+I49</f>
        <v>5916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192486</v>
      </c>
      <c r="D53" s="1432">
        <f>SUM(D39:D51)</f>
        <v>68509</v>
      </c>
      <c r="E53" s="1432">
        <f>SUM(E39:E51)</f>
        <v>260995</v>
      </c>
      <c r="F53" s="1432">
        <f>SUM(F39:F52)</f>
        <v>1440</v>
      </c>
      <c r="G53" s="1432">
        <f>SUM(G39:G52)</f>
        <v>-1440</v>
      </c>
      <c r="H53" s="1432">
        <f>C53+F53</f>
        <v>193926</v>
      </c>
      <c r="I53" s="1432">
        <f>D53+G53</f>
        <v>67069</v>
      </c>
      <c r="J53" s="1433">
        <f>H53+I53</f>
        <v>260995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212906</v>
      </c>
      <c r="D54" s="170">
        <f>D34+D53</f>
        <v>238690</v>
      </c>
      <c r="E54" s="170">
        <f>E34+E53</f>
        <v>451596</v>
      </c>
      <c r="F54" s="170">
        <f>F34+F53</f>
        <v>1440</v>
      </c>
      <c r="G54" s="170">
        <f>G34+G53</f>
        <v>-1440</v>
      </c>
      <c r="H54" s="170">
        <f>C54+F54</f>
        <v>214346</v>
      </c>
      <c r="I54" s="170">
        <f>D54+G54</f>
        <v>237250</v>
      </c>
      <c r="J54" s="1378">
        <f>H54+I54</f>
        <v>451596</v>
      </c>
      <c r="K54" s="1379" t="s">
        <v>384</v>
      </c>
      <c r="L54" s="170">
        <f>L34+L53</f>
        <v>212906</v>
      </c>
      <c r="M54" s="528">
        <f>M34+M53</f>
        <v>238690</v>
      </c>
      <c r="N54" s="528">
        <f>N34+N53</f>
        <v>451596</v>
      </c>
      <c r="O54" s="519">
        <f>O34+O53</f>
        <v>1440</v>
      </c>
      <c r="P54" s="519">
        <f>P24++P33+P53</f>
        <v>-1440</v>
      </c>
      <c r="Q54" s="170">
        <f>Q34+Q53</f>
        <v>214346</v>
      </c>
      <c r="R54" s="528">
        <f>R34+R53</f>
        <v>237250</v>
      </c>
      <c r="S54" s="529">
        <f>S34+S53</f>
        <v>451596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4" t="s">
        <v>1216</v>
      </c>
      <c r="C1" s="1454"/>
      <c r="D1" s="1454"/>
      <c r="E1" s="1454"/>
      <c r="F1" s="1454"/>
      <c r="G1" s="1454"/>
      <c r="H1" s="1454"/>
      <c r="I1" s="1454"/>
      <c r="J1" s="1454"/>
    </row>
    <row r="2" spans="1:25" x14ac:dyDescent="0.2">
      <c r="B2" s="34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915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1" t="s">
        <v>249</v>
      </c>
      <c r="B5" s="1471"/>
      <c r="C5" s="1471"/>
      <c r="D5" s="1471"/>
      <c r="E5" s="1471"/>
      <c r="F5" s="1471"/>
      <c r="G5" s="1471"/>
      <c r="H5" s="1471"/>
      <c r="I5" s="1471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2" t="s">
        <v>53</v>
      </c>
      <c r="B6" s="1473" t="s">
        <v>54</v>
      </c>
      <c r="C6" s="1474" t="s">
        <v>55</v>
      </c>
      <c r="D6" s="1474"/>
      <c r="E6" s="1475"/>
      <c r="F6" s="1476" t="s">
        <v>56</v>
      </c>
      <c r="G6" s="1477" t="s">
        <v>57</v>
      </c>
      <c r="H6" s="1478"/>
      <c r="I6" s="1479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2"/>
      <c r="B7" s="1473"/>
      <c r="C7" s="1468" t="s">
        <v>847</v>
      </c>
      <c r="D7" s="1468"/>
      <c r="E7" s="1469"/>
      <c r="F7" s="1476"/>
      <c r="G7" s="1468" t="s">
        <v>847</v>
      </c>
      <c r="H7" s="1468"/>
      <c r="I7" s="1470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2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411255</v>
      </c>
      <c r="H10" s="161">
        <f>Össz.önkor.mérleg.!M10</f>
        <v>515162</v>
      </c>
      <c r="I10" s="300">
        <f>Össz.önkor.mérleg.!N10</f>
        <v>926417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503015</v>
      </c>
      <c r="D11" s="166">
        <f>Össz.önkor.mérleg.!D11</f>
        <v>0</v>
      </c>
      <c r="E11" s="166">
        <f>Össz.önkor.mérleg.!E11</f>
        <v>503015</v>
      </c>
      <c r="F11" s="319" t="s">
        <v>25</v>
      </c>
      <c r="G11" s="161">
        <f>Össz.önkor.mérleg.!L11</f>
        <v>4716</v>
      </c>
      <c r="H11" s="161">
        <f>Össz.önkor.mérleg.!M11</f>
        <v>124648</v>
      </c>
      <c r="I11" s="300">
        <f>Össz.önkor.mérleg.!N11</f>
        <v>129364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268599</v>
      </c>
      <c r="H12" s="161">
        <f>Össz.önkor.mérleg.!M12</f>
        <v>973533</v>
      </c>
      <c r="I12" s="300">
        <f>Össz.önkor.mérleg.!N12</f>
        <v>1242132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48171</v>
      </c>
      <c r="D13" s="166">
        <f>Össz.önkor.mérleg.!D13</f>
        <v>1008</v>
      </c>
      <c r="E13" s="166">
        <f>Össz.önkor.mérleg.!E13</f>
        <v>49179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1073409</v>
      </c>
      <c r="E14" s="166">
        <f>Össz.önkor.mérleg.!E17</f>
        <v>1073409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111905</v>
      </c>
      <c r="D16" s="198">
        <f>Össz.önkor.mérleg.!D20</f>
        <v>391899</v>
      </c>
      <c r="E16" s="198">
        <f>Össz.önkor.mérleg.!E20</f>
        <v>503804</v>
      </c>
      <c r="F16" s="319" t="s">
        <v>388</v>
      </c>
      <c r="G16" s="161">
        <f>Össz.önkor.mérleg.!L17</f>
        <v>38</v>
      </c>
      <c r="H16" s="161">
        <f>Össz.önkor.mérleg.!M17</f>
        <v>48476</v>
      </c>
      <c r="I16" s="300">
        <f>Össz.önkor.mérleg.!N17</f>
        <v>48514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15500</v>
      </c>
      <c r="H17" s="161">
        <f>Össz.önkor.mérleg.!M18</f>
        <v>101724</v>
      </c>
      <c r="I17" s="300">
        <f>Össz.önkor.mérleg.!N18</f>
        <v>117224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59837</v>
      </c>
      <c r="H18" s="161">
        <f>Össz.önkor.mérleg.!M19</f>
        <v>0</v>
      </c>
      <c r="I18" s="161">
        <f>Össz.önkor.mérleg.!N19</f>
        <v>59837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4785</v>
      </c>
      <c r="E19" s="166">
        <f>Össz.önkor.mérleg.!E29</f>
        <v>4785</v>
      </c>
      <c r="F19" s="319" t="s">
        <v>380</v>
      </c>
      <c r="G19" s="161">
        <f>Össz.önkor.mérleg.!L20</f>
        <v>0</v>
      </c>
      <c r="H19" s="161">
        <f>Össz.önkor.mérleg.!M20</f>
        <v>56079</v>
      </c>
      <c r="I19" s="300">
        <f>Össz.önkor.mérleg.!N20</f>
        <v>56079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5112</v>
      </c>
      <c r="H20" s="161">
        <f>Össz.önkor.mérleg.!M21</f>
        <v>12734</v>
      </c>
      <c r="I20" s="300">
        <f>Össz.önkor.mérleg.!N21</f>
        <v>17846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663091</v>
      </c>
      <c r="D22" s="500">
        <f>SUM(D11:D20)</f>
        <v>1471101</v>
      </c>
      <c r="E22" s="500">
        <f>SUM(E11:E20)</f>
        <v>2134192</v>
      </c>
      <c r="F22" s="487" t="s">
        <v>63</v>
      </c>
      <c r="G22" s="199">
        <f>SUM(G10:G21)</f>
        <v>765057</v>
      </c>
      <c r="H22" s="199">
        <f>SUM(H10:H21)</f>
        <v>1848665</v>
      </c>
      <c r="I22" s="302">
        <f>SUM(I10:I21)</f>
        <v>2613722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663091</v>
      </c>
      <c r="D24" s="486">
        <f>SUM(D22:D23)</f>
        <v>1471101</v>
      </c>
      <c r="E24" s="486">
        <f>SUM(E22:E23)</f>
        <v>2134192</v>
      </c>
      <c r="F24" s="489" t="s">
        <v>66</v>
      </c>
      <c r="G24" s="131">
        <f>SUM(G22:G23)</f>
        <v>765057</v>
      </c>
      <c r="H24" s="131">
        <f>SUM(H22:H23)</f>
        <v>1848665</v>
      </c>
      <c r="I24" s="282">
        <f>SUM(I22:I23)</f>
        <v>2613722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-101966</v>
      </c>
      <c r="D26" s="596">
        <f t="shared" ref="D26:E26" si="1">D24-H24</f>
        <v>-377564</v>
      </c>
      <c r="E26" s="597">
        <f t="shared" si="1"/>
        <v>-479530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-1161661</v>
      </c>
      <c r="E27" s="373">
        <f>C27+D27</f>
        <v>-1161661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157440</v>
      </c>
      <c r="I30" s="165">
        <f>Össz.önkor.mérleg.!N41</f>
        <v>157440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22250</v>
      </c>
      <c r="D34" s="161">
        <f>Össz.önkor.mérleg.!D44</f>
        <v>668745</v>
      </c>
      <c r="E34" s="161">
        <f>SUM(C34:D34)</f>
        <v>690995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1112185</v>
      </c>
      <c r="D35" s="161">
        <f>Össz.önkor.mérleg.!D45</f>
        <v>1027920</v>
      </c>
      <c r="E35" s="161">
        <f>SUM(C35:D35)</f>
        <v>2140105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-1032469</v>
      </c>
      <c r="D37" s="161">
        <f t="shared" ref="D37" si="2">-(D26+D34-H45)-D27-D38</f>
        <v>1027920</v>
      </c>
      <c r="E37" s="161">
        <f>-(E26+E34-I45)-E27-E38</f>
        <v>1107636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18815</v>
      </c>
      <c r="E38" s="161">
        <f>Össz.önkor.mérleg.!E47</f>
        <v>18815</v>
      </c>
      <c r="F38" s="319" t="s">
        <v>9</v>
      </c>
      <c r="G38" s="199">
        <f>Össz.önkor.mérleg.!L48</f>
        <v>0</v>
      </c>
      <c r="H38" s="199">
        <f>Össz.önkor.mérleg.!M48</f>
        <v>18815</v>
      </c>
      <c r="I38" s="302">
        <f>Össz.önkor.mérleg.!N48</f>
        <v>18815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101966</v>
      </c>
      <c r="D45" s="373">
        <f t="shared" ref="D45:E45" si="3">SUM(D29:D43)</f>
        <v>2743400</v>
      </c>
      <c r="E45" s="373">
        <f t="shared" si="3"/>
        <v>3957551</v>
      </c>
      <c r="F45" s="488" t="s">
        <v>383</v>
      </c>
      <c r="G45" s="131">
        <f>SUM(G29:G44)</f>
        <v>0</v>
      </c>
      <c r="H45" s="131">
        <f>SUM(H29:H44)</f>
        <v>176255</v>
      </c>
      <c r="I45" s="282">
        <f>SUM(I29:I44)</f>
        <v>176255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765057</v>
      </c>
      <c r="D46" s="518">
        <f>D24+D45+D27</f>
        <v>3052840</v>
      </c>
      <c r="E46" s="518">
        <f t="shared" ref="E46" si="4">E24+E45+E27</f>
        <v>4930082</v>
      </c>
      <c r="F46" s="559" t="s">
        <v>384</v>
      </c>
      <c r="G46" s="573">
        <f>G24+G45</f>
        <v>765057</v>
      </c>
      <c r="H46" s="528">
        <f>H24+H45</f>
        <v>2024920</v>
      </c>
      <c r="I46" s="558">
        <f>I24+I45</f>
        <v>2789977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0" t="s">
        <v>1227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1" t="s">
        <v>79</v>
      </c>
      <c r="C2" s="1611"/>
      <c r="D2" s="1611"/>
      <c r="E2" s="1611"/>
      <c r="F2" s="1611"/>
      <c r="G2" s="1611"/>
      <c r="H2" s="1611"/>
      <c r="I2" s="1611"/>
      <c r="J2" s="1611"/>
      <c r="K2" s="1611"/>
      <c r="L2" s="1611"/>
      <c r="M2" s="1611"/>
      <c r="N2" s="1611"/>
      <c r="O2" s="1611"/>
    </row>
    <row r="3" spans="1:33" ht="14.1" customHeight="1" x14ac:dyDescent="0.25">
      <c r="A3" s="25"/>
      <c r="B3" s="1611" t="s">
        <v>1039</v>
      </c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2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3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41917.916666666664</v>
      </c>
      <c r="D8" s="157">
        <f>C8</f>
        <v>41917.916666666664</v>
      </c>
      <c r="E8" s="157">
        <f t="shared" ref="E8:M8" si="0">D8</f>
        <v>41917.916666666664</v>
      </c>
      <c r="F8" s="157">
        <f t="shared" si="0"/>
        <v>41917.916666666664</v>
      </c>
      <c r="G8" s="157">
        <f t="shared" si="0"/>
        <v>41917.916666666664</v>
      </c>
      <c r="H8" s="157">
        <f t="shared" si="0"/>
        <v>41917.916666666664</v>
      </c>
      <c r="I8" s="157">
        <f t="shared" si="0"/>
        <v>41917.916666666664</v>
      </c>
      <c r="J8" s="157">
        <f t="shared" si="0"/>
        <v>41917.916666666664</v>
      </c>
      <c r="K8" s="157">
        <f t="shared" si="0"/>
        <v>41917.916666666664</v>
      </c>
      <c r="L8" s="157">
        <f t="shared" si="0"/>
        <v>41917.916666666664</v>
      </c>
      <c r="M8" s="157">
        <f t="shared" si="0"/>
        <v>41917.916666666664</v>
      </c>
      <c r="N8" s="157">
        <v>38227</v>
      </c>
      <c r="O8" s="306">
        <f>Össz.önkor.mérleg.!E11</f>
        <v>503015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4098.25</v>
      </c>
      <c r="D9" s="157">
        <f>C9</f>
        <v>4098.25</v>
      </c>
      <c r="E9" s="157">
        <f t="shared" ref="E9:M9" si="1">D9</f>
        <v>4098.25</v>
      </c>
      <c r="F9" s="157">
        <f t="shared" si="1"/>
        <v>4098.25</v>
      </c>
      <c r="G9" s="157">
        <f t="shared" si="1"/>
        <v>4098.25</v>
      </c>
      <c r="H9" s="157">
        <f t="shared" si="1"/>
        <v>4098.25</v>
      </c>
      <c r="I9" s="157">
        <f t="shared" si="1"/>
        <v>4098.25</v>
      </c>
      <c r="J9" s="157">
        <f t="shared" si="1"/>
        <v>4098.25</v>
      </c>
      <c r="K9" s="157">
        <f t="shared" si="1"/>
        <v>4098.25</v>
      </c>
      <c r="L9" s="157">
        <f t="shared" si="1"/>
        <v>4098.25</v>
      </c>
      <c r="M9" s="157">
        <f t="shared" si="1"/>
        <v>4098.25</v>
      </c>
      <c r="N9" s="157">
        <v>5060</v>
      </c>
      <c r="O9" s="306">
        <f>Össz.önkor.mérleg.!E13</f>
        <v>49179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89450.75</v>
      </c>
      <c r="D10" s="157">
        <f>C10</f>
        <v>89450.75</v>
      </c>
      <c r="E10" s="157">
        <f t="shared" ref="E10:M10" si="2">D10</f>
        <v>89450.75</v>
      </c>
      <c r="F10" s="157">
        <f t="shared" si="2"/>
        <v>89450.75</v>
      </c>
      <c r="G10" s="157">
        <f t="shared" si="2"/>
        <v>89450.75</v>
      </c>
      <c r="H10" s="157">
        <f t="shared" si="2"/>
        <v>89450.75</v>
      </c>
      <c r="I10" s="157">
        <f t="shared" si="2"/>
        <v>89450.75</v>
      </c>
      <c r="J10" s="157">
        <f t="shared" si="2"/>
        <v>89450.75</v>
      </c>
      <c r="K10" s="157">
        <f t="shared" si="2"/>
        <v>89450.75</v>
      </c>
      <c r="L10" s="157">
        <f t="shared" si="2"/>
        <v>89450.75</v>
      </c>
      <c r="M10" s="157">
        <f t="shared" si="2"/>
        <v>89450.75</v>
      </c>
      <c r="N10" s="157">
        <v>63624</v>
      </c>
      <c r="O10" s="306">
        <f>Össz.önkor.mérleg.!E17</f>
        <v>1073409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41983.666666666664</v>
      </c>
      <c r="D11" s="157">
        <f>C11</f>
        <v>41983.666666666664</v>
      </c>
      <c r="E11" s="157">
        <f t="shared" ref="E11:M11" si="3">D11</f>
        <v>41983.666666666664</v>
      </c>
      <c r="F11" s="157">
        <f t="shared" si="3"/>
        <v>41983.666666666664</v>
      </c>
      <c r="G11" s="157">
        <f t="shared" si="3"/>
        <v>41983.666666666664</v>
      </c>
      <c r="H11" s="157">
        <f t="shared" si="3"/>
        <v>41983.666666666664</v>
      </c>
      <c r="I11" s="157">
        <f t="shared" si="3"/>
        <v>41983.666666666664</v>
      </c>
      <c r="J11" s="157">
        <f t="shared" si="3"/>
        <v>41983.666666666664</v>
      </c>
      <c r="K11" s="157">
        <f t="shared" si="3"/>
        <v>41983.666666666664</v>
      </c>
      <c r="L11" s="157">
        <f t="shared" si="3"/>
        <v>41983.666666666664</v>
      </c>
      <c r="M11" s="157">
        <f t="shared" si="3"/>
        <v>41983.666666666664</v>
      </c>
      <c r="N11" s="157">
        <v>28258</v>
      </c>
      <c r="O11" s="306">
        <f>Össz.önkor.mérleg.!E20</f>
        <v>503804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2129407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1492.4166666666667</v>
      </c>
      <c r="D15" s="157">
        <f>C15</f>
        <v>1492.4166666666667</v>
      </c>
      <c r="E15" s="157">
        <f t="shared" ref="E15:N15" si="5">D15</f>
        <v>1492.4166666666667</v>
      </c>
      <c r="F15" s="157">
        <f t="shared" si="5"/>
        <v>1492.4166666666667</v>
      </c>
      <c r="G15" s="157">
        <f t="shared" si="5"/>
        <v>1492.4166666666667</v>
      </c>
      <c r="H15" s="157">
        <f t="shared" si="5"/>
        <v>1492.4166666666667</v>
      </c>
      <c r="I15" s="157">
        <f t="shared" si="5"/>
        <v>1492.4166666666667</v>
      </c>
      <c r="J15" s="157">
        <f t="shared" si="5"/>
        <v>1492.4166666666667</v>
      </c>
      <c r="K15" s="157">
        <f t="shared" si="5"/>
        <v>1492.4166666666667</v>
      </c>
      <c r="L15" s="157">
        <f t="shared" si="5"/>
        <v>1492.4166666666667</v>
      </c>
      <c r="M15" s="157">
        <f t="shared" si="5"/>
        <v>1492.4166666666667</v>
      </c>
      <c r="N15" s="157">
        <f t="shared" si="5"/>
        <v>1492.4166666666667</v>
      </c>
      <c r="O15" s="504">
        <f>Össz.önkor.mérleg.!E30</f>
        <v>17909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75685.416666666672</v>
      </c>
      <c r="D17" s="1268">
        <f>SUM(D13:D16)</f>
        <v>75685.416666666672</v>
      </c>
      <c r="E17" s="1268">
        <f>SUM(E13:E16)</f>
        <v>75685.416666666672</v>
      </c>
      <c r="F17" s="1268">
        <f t="shared" ref="F17:M17" si="7">SUM(F13:F16)</f>
        <v>75685.416666666672</v>
      </c>
      <c r="G17" s="1268">
        <f t="shared" si="7"/>
        <v>75685.416666666672</v>
      </c>
      <c r="H17" s="1268">
        <f t="shared" si="7"/>
        <v>75685.416666666672</v>
      </c>
      <c r="I17" s="1268">
        <f t="shared" si="7"/>
        <v>75685.416666666672</v>
      </c>
      <c r="J17" s="1268">
        <f t="shared" si="7"/>
        <v>75685.416666666672</v>
      </c>
      <c r="K17" s="1268">
        <f t="shared" si="7"/>
        <v>75685.416666666672</v>
      </c>
      <c r="L17" s="1268">
        <f t="shared" si="7"/>
        <v>75685.416666666672</v>
      </c>
      <c r="M17" s="1268">
        <f t="shared" si="7"/>
        <v>75685.416666666672</v>
      </c>
      <c r="N17" s="1268">
        <f>SUM(N13:N16)</f>
        <v>75685.416666666672</v>
      </c>
      <c r="O17" s="1269">
        <f>SUM(O13:O16)</f>
        <v>908225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237492.91666666666</v>
      </c>
      <c r="D19" s="157">
        <f>C19</f>
        <v>237492.91666666666</v>
      </c>
      <c r="E19" s="157">
        <f t="shared" ref="E19:M19" si="8">D19</f>
        <v>237492.91666666666</v>
      </c>
      <c r="F19" s="157">
        <f t="shared" si="8"/>
        <v>237492.91666666666</v>
      </c>
      <c r="G19" s="157">
        <f t="shared" si="8"/>
        <v>237492.91666666666</v>
      </c>
      <c r="H19" s="157">
        <f t="shared" si="8"/>
        <v>237492.91666666666</v>
      </c>
      <c r="I19" s="157">
        <f t="shared" si="8"/>
        <v>237492.91666666666</v>
      </c>
      <c r="J19" s="157">
        <f t="shared" si="8"/>
        <v>237492.91666666666</v>
      </c>
      <c r="K19" s="157">
        <f t="shared" si="8"/>
        <v>237492.91666666666</v>
      </c>
      <c r="L19" s="157">
        <f t="shared" si="8"/>
        <v>237492.91666666666</v>
      </c>
      <c r="M19" s="157">
        <f t="shared" si="8"/>
        <v>237492.91666666666</v>
      </c>
      <c r="N19" s="157">
        <v>301717</v>
      </c>
      <c r="O19" s="504">
        <f>Össz.önkor.mérleg.!E55</f>
        <v>2849915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448361.33333333337</v>
      </c>
      <c r="D20" s="1270">
        <f t="shared" ref="D20:M20" si="9">D17+D12+D18+D19</f>
        <v>448361.33333333337</v>
      </c>
      <c r="E20" s="1270">
        <f t="shared" si="9"/>
        <v>448361.33333333337</v>
      </c>
      <c r="F20" s="1270">
        <f t="shared" si="9"/>
        <v>448361.33333333337</v>
      </c>
      <c r="G20" s="1270">
        <f t="shared" si="9"/>
        <v>448361.33333333337</v>
      </c>
      <c r="H20" s="1270">
        <f t="shared" si="9"/>
        <v>448361.33333333337</v>
      </c>
      <c r="I20" s="1270">
        <f t="shared" si="9"/>
        <v>448361.33333333337</v>
      </c>
      <c r="J20" s="1270">
        <f t="shared" si="9"/>
        <v>448361.33333333337</v>
      </c>
      <c r="K20" s="1270">
        <f t="shared" si="9"/>
        <v>448361.33333333337</v>
      </c>
      <c r="L20" s="1270">
        <f t="shared" si="9"/>
        <v>448361.33333333337</v>
      </c>
      <c r="M20" s="1270">
        <f t="shared" si="9"/>
        <v>448361.33333333337</v>
      </c>
      <c r="N20" s="1270">
        <v>511298</v>
      </c>
      <c r="O20" s="1326">
        <f>O12+O19+O17</f>
        <v>5887547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77201.416666666672</v>
      </c>
      <c r="D23" s="157">
        <f>C23</f>
        <v>77201.416666666672</v>
      </c>
      <c r="E23" s="157">
        <f t="shared" ref="E23:M23" si="11">D23</f>
        <v>77201.416666666672</v>
      </c>
      <c r="F23" s="157">
        <f t="shared" si="11"/>
        <v>77201.416666666672</v>
      </c>
      <c r="G23" s="157">
        <f t="shared" si="11"/>
        <v>77201.416666666672</v>
      </c>
      <c r="H23" s="157">
        <f t="shared" si="11"/>
        <v>77201.416666666672</v>
      </c>
      <c r="I23" s="157">
        <f t="shared" si="11"/>
        <v>77201.416666666672</v>
      </c>
      <c r="J23" s="157">
        <f t="shared" si="11"/>
        <v>77201.416666666672</v>
      </c>
      <c r="K23" s="157">
        <f t="shared" si="11"/>
        <v>77201.416666666672</v>
      </c>
      <c r="L23" s="157">
        <f t="shared" si="11"/>
        <v>77201.416666666672</v>
      </c>
      <c r="M23" s="157">
        <f t="shared" si="11"/>
        <v>77201.416666666672</v>
      </c>
      <c r="N23" s="157">
        <v>73084</v>
      </c>
      <c r="O23" s="504">
        <f>Össz.önkor.mérleg.!N10</f>
        <v>926417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10780.333333333334</v>
      </c>
      <c r="D24" s="157">
        <f t="shared" ref="D24:M30" si="12">C24</f>
        <v>10780.333333333334</v>
      </c>
      <c r="E24" s="157">
        <f t="shared" si="12"/>
        <v>10780.333333333334</v>
      </c>
      <c r="F24" s="157">
        <f t="shared" si="12"/>
        <v>10780.333333333334</v>
      </c>
      <c r="G24" s="157">
        <f t="shared" si="12"/>
        <v>10780.333333333334</v>
      </c>
      <c r="H24" s="157">
        <f t="shared" si="12"/>
        <v>10780.333333333334</v>
      </c>
      <c r="I24" s="157">
        <f t="shared" si="12"/>
        <v>10780.333333333334</v>
      </c>
      <c r="J24" s="157">
        <f t="shared" si="12"/>
        <v>10780.333333333334</v>
      </c>
      <c r="K24" s="157">
        <f t="shared" si="12"/>
        <v>10780.333333333334</v>
      </c>
      <c r="L24" s="157">
        <f t="shared" si="12"/>
        <v>10780.333333333334</v>
      </c>
      <c r="M24" s="157">
        <f t="shared" si="12"/>
        <v>10780.333333333334</v>
      </c>
      <c r="N24" s="157">
        <v>13436</v>
      </c>
      <c r="O24" s="504">
        <f>Össz.önkor.mérleg.!N11</f>
        <v>129364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103511</v>
      </c>
      <c r="D25" s="157">
        <f t="shared" si="12"/>
        <v>103511</v>
      </c>
      <c r="E25" s="157">
        <f t="shared" si="12"/>
        <v>103511</v>
      </c>
      <c r="F25" s="157">
        <f t="shared" si="12"/>
        <v>103511</v>
      </c>
      <c r="G25" s="157">
        <f t="shared" si="12"/>
        <v>103511</v>
      </c>
      <c r="H25" s="157">
        <f t="shared" si="12"/>
        <v>103511</v>
      </c>
      <c r="I25" s="157">
        <f t="shared" si="12"/>
        <v>103511</v>
      </c>
      <c r="J25" s="157">
        <f t="shared" si="12"/>
        <v>103511</v>
      </c>
      <c r="K25" s="157">
        <f t="shared" si="12"/>
        <v>103511</v>
      </c>
      <c r="L25" s="157">
        <f t="shared" si="12"/>
        <v>103511</v>
      </c>
      <c r="M25" s="157">
        <f t="shared" si="12"/>
        <v>103511</v>
      </c>
      <c r="N25" s="157">
        <v>89604</v>
      </c>
      <c r="O25" s="504">
        <f>Össz.önkor.mérleg.!N12</f>
        <v>1242132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4986.416666666667</v>
      </c>
      <c r="D27" s="157">
        <f t="shared" si="12"/>
        <v>4986.416666666667</v>
      </c>
      <c r="E27" s="157">
        <f t="shared" si="12"/>
        <v>4986.416666666667</v>
      </c>
      <c r="F27" s="157">
        <f t="shared" si="12"/>
        <v>4986.416666666667</v>
      </c>
      <c r="G27" s="157">
        <f t="shared" si="12"/>
        <v>4986.416666666667</v>
      </c>
      <c r="H27" s="157">
        <f t="shared" si="12"/>
        <v>4986.416666666667</v>
      </c>
      <c r="I27" s="157">
        <f t="shared" si="12"/>
        <v>4986.416666666667</v>
      </c>
      <c r="J27" s="157">
        <f t="shared" si="12"/>
        <v>4986.416666666667</v>
      </c>
      <c r="K27" s="157">
        <f t="shared" si="12"/>
        <v>4986.416666666667</v>
      </c>
      <c r="L27" s="157">
        <f t="shared" si="12"/>
        <v>4986.416666666667</v>
      </c>
      <c r="M27" s="157">
        <f t="shared" si="12"/>
        <v>4986.416666666667</v>
      </c>
      <c r="N27" s="157">
        <v>11552</v>
      </c>
      <c r="O27" s="504">
        <f>Össz.önkor.mérleg.!N19</f>
        <v>59837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4042.8333333333335</v>
      </c>
      <c r="D28" s="157">
        <f t="shared" si="12"/>
        <v>4042.8333333333335</v>
      </c>
      <c r="E28" s="157">
        <f t="shared" si="12"/>
        <v>4042.8333333333335</v>
      </c>
      <c r="F28" s="157">
        <f t="shared" si="12"/>
        <v>4042.8333333333335</v>
      </c>
      <c r="G28" s="157">
        <f t="shared" si="12"/>
        <v>4042.8333333333335</v>
      </c>
      <c r="H28" s="157">
        <f t="shared" si="12"/>
        <v>4042.8333333333335</v>
      </c>
      <c r="I28" s="157">
        <f t="shared" si="12"/>
        <v>4042.8333333333335</v>
      </c>
      <c r="J28" s="157">
        <f t="shared" si="12"/>
        <v>4042.8333333333335</v>
      </c>
      <c r="K28" s="157">
        <f t="shared" si="12"/>
        <v>4042.8333333333335</v>
      </c>
      <c r="L28" s="157">
        <f t="shared" si="12"/>
        <v>4042.8333333333335</v>
      </c>
      <c r="M28" s="157">
        <f t="shared" si="12"/>
        <v>4042.8333333333335</v>
      </c>
      <c r="N28" s="157">
        <v>2659</v>
      </c>
      <c r="O28" s="504">
        <f>Össz.önkor.mérleg.!N17</f>
        <v>48514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9768.6666666666661</v>
      </c>
      <c r="D29" s="157">
        <f t="shared" si="12"/>
        <v>9768.6666666666661</v>
      </c>
      <c r="E29" s="157">
        <f t="shared" si="12"/>
        <v>9768.6666666666661</v>
      </c>
      <c r="F29" s="157">
        <f t="shared" si="12"/>
        <v>9768.6666666666661</v>
      </c>
      <c r="G29" s="157">
        <f t="shared" si="12"/>
        <v>9768.6666666666661</v>
      </c>
      <c r="H29" s="157">
        <f t="shared" si="12"/>
        <v>9768.6666666666661</v>
      </c>
      <c r="I29" s="157">
        <f t="shared" si="12"/>
        <v>9768.6666666666661</v>
      </c>
      <c r="J29" s="157">
        <f t="shared" si="12"/>
        <v>9768.6666666666661</v>
      </c>
      <c r="K29" s="157">
        <f t="shared" si="12"/>
        <v>9768.6666666666661</v>
      </c>
      <c r="L29" s="157">
        <f t="shared" si="12"/>
        <v>9768.6666666666661</v>
      </c>
      <c r="M29" s="157">
        <f t="shared" si="12"/>
        <v>9768.6666666666661</v>
      </c>
      <c r="N29" s="157">
        <v>13881</v>
      </c>
      <c r="O29" s="504">
        <f>Össz.önkor.mérleg.!N18</f>
        <v>117224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6160.416666666667</v>
      </c>
      <c r="D30" s="157">
        <f t="shared" si="12"/>
        <v>6160.416666666667</v>
      </c>
      <c r="E30" s="157">
        <f t="shared" si="12"/>
        <v>6160.416666666667</v>
      </c>
      <c r="F30" s="157">
        <f t="shared" si="12"/>
        <v>6160.416666666667</v>
      </c>
      <c r="G30" s="157">
        <f t="shared" si="12"/>
        <v>6160.416666666667</v>
      </c>
      <c r="H30" s="157">
        <f t="shared" si="12"/>
        <v>6160.416666666667</v>
      </c>
      <c r="I30" s="157">
        <f t="shared" si="12"/>
        <v>6160.416666666667</v>
      </c>
      <c r="J30" s="157">
        <f t="shared" si="12"/>
        <v>6160.416666666667</v>
      </c>
      <c r="K30" s="157">
        <f t="shared" si="12"/>
        <v>6160.416666666667</v>
      </c>
      <c r="L30" s="157">
        <f t="shared" si="12"/>
        <v>6160.416666666667</v>
      </c>
      <c r="M30" s="157">
        <f t="shared" si="12"/>
        <v>6160.416666666667</v>
      </c>
      <c r="N30" s="157">
        <v>10537</v>
      </c>
      <c r="O30" s="504">
        <f>Össz.önkor.mérleg.!N20+Össz.önkor.mérleg.!N21</f>
        <v>73925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217810.16666666666</v>
      </c>
      <c r="D31" s="1268">
        <f>SUM(D23:D30)</f>
        <v>217810.16666666666</v>
      </c>
      <c r="E31" s="1268">
        <f t="shared" ref="E31:N31" si="13">SUM(E23:E30)</f>
        <v>217810.16666666666</v>
      </c>
      <c r="F31" s="1268">
        <f t="shared" si="13"/>
        <v>217810.16666666666</v>
      </c>
      <c r="G31" s="1268">
        <f t="shared" si="13"/>
        <v>217810.16666666666</v>
      </c>
      <c r="H31" s="1268">
        <f t="shared" si="13"/>
        <v>217810.16666666666</v>
      </c>
      <c r="I31" s="1268">
        <f t="shared" si="13"/>
        <v>217810.16666666666</v>
      </c>
      <c r="J31" s="1268">
        <f t="shared" si="13"/>
        <v>217810.16666666666</v>
      </c>
      <c r="K31" s="1268">
        <f t="shared" si="13"/>
        <v>217810.16666666666</v>
      </c>
      <c r="L31" s="1268">
        <f t="shared" si="13"/>
        <v>217810.16666666666</v>
      </c>
      <c r="M31" s="1268">
        <f t="shared" si="13"/>
        <v>217810.16666666666</v>
      </c>
      <c r="N31" s="1268">
        <f t="shared" si="13"/>
        <v>216113</v>
      </c>
      <c r="O31" s="1269">
        <f>SUM(O23:O30)</f>
        <v>2613722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2257966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3816.6666666666665</v>
      </c>
      <c r="D33" s="157">
        <f t="shared" ref="D33:N37" si="16">C33</f>
        <v>3816.6666666666665</v>
      </c>
      <c r="E33" s="157">
        <f t="shared" si="16"/>
        <v>3816.6666666666665</v>
      </c>
      <c r="F33" s="157">
        <f t="shared" si="16"/>
        <v>3816.6666666666665</v>
      </c>
      <c r="G33" s="157">
        <f t="shared" si="16"/>
        <v>3816.6666666666665</v>
      </c>
      <c r="H33" s="157">
        <f t="shared" si="16"/>
        <v>3816.6666666666665</v>
      </c>
      <c r="I33" s="157">
        <f t="shared" si="16"/>
        <v>3816.6666666666665</v>
      </c>
      <c r="J33" s="157">
        <f t="shared" si="16"/>
        <v>3816.6666666666665</v>
      </c>
      <c r="K33" s="157">
        <f t="shared" si="16"/>
        <v>3816.6666666666665</v>
      </c>
      <c r="L33" s="157">
        <f t="shared" si="16"/>
        <v>3816.6666666666665</v>
      </c>
      <c r="M33" s="157">
        <f t="shared" si="16"/>
        <v>3816.6666666666665</v>
      </c>
      <c r="N33" s="157">
        <v>479</v>
      </c>
      <c r="O33" s="504">
        <f>Össz.önkor.mérleg.!N28</f>
        <v>45800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1193.9166666666667</v>
      </c>
      <c r="D35" s="157">
        <f t="shared" si="16"/>
        <v>1193.9166666666667</v>
      </c>
      <c r="E35" s="157">
        <f t="shared" si="16"/>
        <v>1193.9166666666667</v>
      </c>
      <c r="F35" s="157">
        <f t="shared" si="16"/>
        <v>1193.9166666666667</v>
      </c>
      <c r="G35" s="157">
        <f t="shared" si="16"/>
        <v>1193.9166666666667</v>
      </c>
      <c r="H35" s="157">
        <f t="shared" si="16"/>
        <v>1193.9166666666667</v>
      </c>
      <c r="I35" s="157">
        <f t="shared" si="16"/>
        <v>1193.9166666666667</v>
      </c>
      <c r="J35" s="157">
        <f t="shared" si="16"/>
        <v>1193.9166666666667</v>
      </c>
      <c r="K35" s="157">
        <f t="shared" si="16"/>
        <v>1193.9166666666667</v>
      </c>
      <c r="L35" s="157">
        <f t="shared" si="16"/>
        <v>1193.9166666666667</v>
      </c>
      <c r="M35" s="157">
        <f t="shared" si="16"/>
        <v>1193.9166666666667</v>
      </c>
      <c r="N35" s="157">
        <f t="shared" si="16"/>
        <v>1193.9166666666667</v>
      </c>
      <c r="O35" s="504">
        <f>Össz.önkor.mérleg.!N30</f>
        <v>14327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243.91666666666666</v>
      </c>
      <c r="D36" s="157">
        <f t="shared" si="16"/>
        <v>243.91666666666666</v>
      </c>
      <c r="E36" s="157">
        <f t="shared" si="16"/>
        <v>243.91666666666666</v>
      </c>
      <c r="F36" s="157">
        <f t="shared" si="16"/>
        <v>243.91666666666666</v>
      </c>
      <c r="G36" s="157">
        <f t="shared" si="16"/>
        <v>243.91666666666666</v>
      </c>
      <c r="H36" s="157">
        <f t="shared" si="16"/>
        <v>243.91666666666666</v>
      </c>
      <c r="I36" s="157">
        <f t="shared" si="16"/>
        <v>243.91666666666666</v>
      </c>
      <c r="J36" s="157">
        <f t="shared" si="16"/>
        <v>243.91666666666666</v>
      </c>
      <c r="K36" s="157">
        <f t="shared" si="16"/>
        <v>243.91666666666666</v>
      </c>
      <c r="L36" s="157">
        <f t="shared" si="16"/>
        <v>243.91666666666666</v>
      </c>
      <c r="M36" s="157">
        <f t="shared" si="16"/>
        <v>243.91666666666666</v>
      </c>
      <c r="N36" s="157">
        <v>158</v>
      </c>
      <c r="O36" s="504">
        <f>Össz.önkor.mérleg.!N32</f>
        <v>2927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687.16666666666663</v>
      </c>
      <c r="D37" s="157">
        <f t="shared" si="16"/>
        <v>687.16666666666663</v>
      </c>
      <c r="E37" s="157">
        <f t="shared" si="16"/>
        <v>687.16666666666663</v>
      </c>
      <c r="F37" s="157">
        <f t="shared" si="16"/>
        <v>687.16666666666663</v>
      </c>
      <c r="G37" s="157">
        <f t="shared" si="16"/>
        <v>687.16666666666663</v>
      </c>
      <c r="H37" s="157">
        <f t="shared" si="16"/>
        <v>687.16666666666663</v>
      </c>
      <c r="I37" s="157">
        <f t="shared" si="16"/>
        <v>687.16666666666663</v>
      </c>
      <c r="J37" s="157">
        <f t="shared" si="16"/>
        <v>687.16666666666663</v>
      </c>
      <c r="K37" s="157">
        <f t="shared" si="16"/>
        <v>687.16666666666663</v>
      </c>
      <c r="L37" s="157">
        <f t="shared" si="16"/>
        <v>687.16666666666663</v>
      </c>
      <c r="M37" s="157">
        <f t="shared" si="16"/>
        <v>687.16666666666663</v>
      </c>
      <c r="N37" s="157">
        <v>16087</v>
      </c>
      <c r="O37" s="504">
        <f>Össz.önkor.mérleg.!N33</f>
        <v>8246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2334266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157440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18815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176255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512845.16666666663</v>
      </c>
      <c r="D42" s="1330">
        <f t="shared" ref="D42:L42" si="18">D38+D31+D41</f>
        <v>512845.16666666663</v>
      </c>
      <c r="E42" s="1330">
        <f>E38+E31+E41</f>
        <v>512845.16666666663</v>
      </c>
      <c r="F42" s="1330">
        <f>F38+F31+F41</f>
        <v>512845.16666666663</v>
      </c>
      <c r="G42" s="1330">
        <f t="shared" si="18"/>
        <v>512845.16666666663</v>
      </c>
      <c r="H42" s="1330">
        <f t="shared" si="18"/>
        <v>512845.16666666663</v>
      </c>
      <c r="I42" s="1330">
        <f t="shared" si="18"/>
        <v>512845.16666666663</v>
      </c>
      <c r="J42" s="1330">
        <f t="shared" si="18"/>
        <v>512845.16666666663</v>
      </c>
      <c r="K42" s="1330">
        <f t="shared" si="18"/>
        <v>512845.16666666663</v>
      </c>
      <c r="L42" s="1330">
        <f t="shared" si="18"/>
        <v>512845.16666666663</v>
      </c>
      <c r="M42" s="1330">
        <f>M38+M31+M41</f>
        <v>512845.16666666663</v>
      </c>
      <c r="N42" s="1330">
        <v>511298</v>
      </c>
      <c r="O42" s="1331">
        <f>O31+O38+O41</f>
        <v>5124243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14" t="s">
        <v>1228</v>
      </c>
      <c r="B1" s="1615"/>
      <c r="C1" s="1615"/>
      <c r="D1" s="1615"/>
      <c r="E1" s="1615"/>
      <c r="F1" s="1615"/>
      <c r="G1" s="1615"/>
      <c r="H1" s="1615"/>
      <c r="I1" s="1615"/>
      <c r="J1" s="1615"/>
      <c r="K1" s="1615"/>
      <c r="L1" s="1615"/>
      <c r="M1" s="1615"/>
      <c r="N1" s="1615"/>
      <c r="O1" s="1615"/>
      <c r="P1" s="1615"/>
      <c r="Q1" s="1615"/>
      <c r="R1" s="1615"/>
      <c r="S1" s="1615"/>
      <c r="T1" s="1615"/>
      <c r="U1" s="1615"/>
      <c r="V1" s="1615"/>
      <c r="W1" s="1615"/>
    </row>
    <row r="2" spans="1:25" ht="15.75" customHeight="1" x14ac:dyDescent="0.25">
      <c r="A2" s="1602" t="s">
        <v>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  <c r="M2" s="1602"/>
      <c r="N2" s="1602"/>
      <c r="O2" s="1602"/>
      <c r="P2" s="1602"/>
      <c r="Q2" s="1602"/>
      <c r="R2" s="1602"/>
      <c r="S2" s="1602"/>
      <c r="T2" s="1602"/>
      <c r="U2" s="1602"/>
      <c r="V2" s="1602"/>
      <c r="W2" s="1602"/>
    </row>
    <row r="3" spans="1:25" ht="15.75" customHeight="1" x14ac:dyDescent="0.25">
      <c r="A3" s="1602" t="s">
        <v>1040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8"/>
      <c r="P5" s="1619" t="s">
        <v>514</v>
      </c>
      <c r="Q5" s="1619"/>
      <c r="R5" s="1617" t="s">
        <v>521</v>
      </c>
      <c r="S5" s="1617"/>
      <c r="T5" s="1617"/>
      <c r="U5" s="1617" t="s">
        <v>522</v>
      </c>
      <c r="V5" s="1617"/>
      <c r="W5" s="1620"/>
    </row>
    <row r="6" spans="1:25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/>
      <c r="P6" s="1622" t="s">
        <v>463</v>
      </c>
      <c r="Q6" s="1622"/>
      <c r="R6" s="1622"/>
      <c r="S6" s="1622"/>
      <c r="T6" s="1622"/>
      <c r="U6" s="1623" t="s">
        <v>581</v>
      </c>
      <c r="V6" s="1623"/>
      <c r="W6" s="1624"/>
    </row>
    <row r="7" spans="1:25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7"/>
      <c r="P7" s="1626" t="s">
        <v>584</v>
      </c>
      <c r="Q7" s="1626"/>
      <c r="R7" s="1626" t="s">
        <v>585</v>
      </c>
      <c r="S7" s="1626"/>
      <c r="T7" s="1626"/>
      <c r="U7" s="1623"/>
      <c r="V7" s="1623"/>
      <c r="W7" s="1624"/>
    </row>
    <row r="8" spans="1:25" s="4" customFormat="1" ht="27" customHeight="1" x14ac:dyDescent="0.2">
      <c r="A8" s="159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28" t="s">
        <v>825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  <c r="L1" s="1628"/>
      <c r="M1" s="1628"/>
      <c r="N1" s="1628"/>
      <c r="O1" s="1628"/>
      <c r="P1" s="1628"/>
      <c r="Q1" s="1628"/>
      <c r="R1" s="1628"/>
      <c r="S1" s="1628"/>
      <c r="T1" s="1628"/>
    </row>
    <row r="2" spans="1:21" ht="15.75" customHeight="1" x14ac:dyDescent="0.25">
      <c r="A2" s="1629" t="s">
        <v>51</v>
      </c>
      <c r="B2" s="1629"/>
      <c r="C2" s="1629"/>
      <c r="D2" s="1629"/>
      <c r="E2" s="1629"/>
      <c r="F2" s="1629"/>
      <c r="G2" s="1629"/>
      <c r="H2" s="1629"/>
      <c r="I2" s="1629"/>
      <c r="J2" s="1629"/>
      <c r="K2" s="1629"/>
      <c r="L2" s="1629"/>
      <c r="M2" s="1629"/>
      <c r="N2" s="1629"/>
      <c r="O2" s="1629"/>
      <c r="P2" s="1629"/>
      <c r="Q2" s="1629"/>
      <c r="R2" s="1629"/>
      <c r="S2" s="1629"/>
      <c r="T2" s="1629"/>
    </row>
    <row r="3" spans="1:21" ht="15.75" customHeight="1" x14ac:dyDescent="0.25">
      <c r="A3" s="1629" t="s">
        <v>790</v>
      </c>
      <c r="B3" s="1629"/>
      <c r="C3" s="1629"/>
      <c r="D3" s="1629"/>
      <c r="E3" s="1629"/>
      <c r="F3" s="1629"/>
      <c r="G3" s="1629"/>
      <c r="H3" s="1629"/>
      <c r="I3" s="1629"/>
      <c r="J3" s="1629"/>
      <c r="K3" s="1629"/>
      <c r="L3" s="1629"/>
      <c r="M3" s="1629"/>
      <c r="N3" s="1629"/>
      <c r="O3" s="1629"/>
      <c r="P3" s="1629"/>
      <c r="Q3" s="1629"/>
      <c r="R3" s="1629"/>
      <c r="S3" s="1629"/>
      <c r="T3" s="1629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9" t="s">
        <v>514</v>
      </c>
      <c r="P5" s="1619"/>
      <c r="Q5" s="1617" t="s">
        <v>521</v>
      </c>
      <c r="R5" s="1617"/>
      <c r="S5" s="1617" t="s">
        <v>522</v>
      </c>
      <c r="T5" s="1617"/>
    </row>
    <row r="6" spans="1:21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 t="s">
        <v>463</v>
      </c>
      <c r="P6" s="1622"/>
      <c r="Q6" s="1622"/>
      <c r="R6" s="1622"/>
      <c r="S6" s="1623" t="s">
        <v>581</v>
      </c>
      <c r="T6" s="1623"/>
    </row>
    <row r="7" spans="1:21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6" t="s">
        <v>584</v>
      </c>
      <c r="P7" s="1626"/>
      <c r="Q7" s="1626" t="s">
        <v>585</v>
      </c>
      <c r="R7" s="1626"/>
      <c r="S7" s="1623"/>
      <c r="T7" s="1623"/>
    </row>
    <row r="8" spans="1:21" s="4" customFormat="1" ht="27" customHeight="1" x14ac:dyDescent="0.2">
      <c r="A8" s="161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1" t="s">
        <v>789</v>
      </c>
      <c r="C105" s="1631"/>
      <c r="D105" s="1631"/>
      <c r="E105" s="1631"/>
      <c r="F105" s="1631"/>
      <c r="G105" s="1631"/>
      <c r="H105" s="1631"/>
      <c r="I105" s="1631"/>
      <c r="J105" s="1631"/>
      <c r="K105" s="1631"/>
      <c r="L105" s="1631"/>
      <c r="M105" s="1631"/>
      <c r="N105" s="1631"/>
      <c r="O105" s="1631"/>
      <c r="P105" s="1631"/>
      <c r="Q105" s="1631"/>
      <c r="R105" s="1631"/>
      <c r="S105" s="1631"/>
      <c r="T105" s="1631"/>
      <c r="U105" s="323"/>
    </row>
    <row r="106" spans="1:238" ht="29.25" customHeight="1" x14ac:dyDescent="0.25">
      <c r="A106" s="743"/>
      <c r="B106" s="1630" t="s">
        <v>798</v>
      </c>
      <c r="C106" s="1630"/>
      <c r="D106" s="1630"/>
      <c r="E106" s="1630"/>
      <c r="F106" s="1630"/>
      <c r="G106" s="1630"/>
      <c r="H106" s="1630"/>
      <c r="I106" s="1630"/>
      <c r="J106" s="1630"/>
      <c r="K106" s="1630"/>
      <c r="L106" s="1630"/>
      <c r="M106" s="1630"/>
      <c r="N106" s="1630"/>
      <c r="O106" s="1630"/>
      <c r="P106" s="1630"/>
      <c r="Q106" s="1630"/>
      <c r="R106" s="1630"/>
      <c r="S106" s="1630"/>
      <c r="T106" s="1630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28" t="s">
        <v>1083</v>
      </c>
      <c r="B1" s="1628"/>
      <c r="C1" s="1628"/>
      <c r="D1" s="1628"/>
      <c r="E1" s="1628"/>
      <c r="F1" s="1628"/>
      <c r="G1" s="1628"/>
      <c r="H1" s="1628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2" t="s">
        <v>260</v>
      </c>
      <c r="B3" s="1632"/>
      <c r="C3" s="1632"/>
      <c r="D3" s="1632"/>
      <c r="E3" s="1632"/>
      <c r="F3" s="1632"/>
      <c r="G3" s="1632"/>
      <c r="H3" s="1632"/>
    </row>
    <row r="4" spans="1:35" ht="14.25" x14ac:dyDescent="0.2">
      <c r="A4" s="1632" t="s">
        <v>261</v>
      </c>
      <c r="B4" s="1632"/>
      <c r="C4" s="1632"/>
      <c r="D4" s="1632"/>
      <c r="E4" s="1632"/>
      <c r="F4" s="1632"/>
      <c r="G4" s="1632"/>
      <c r="H4" s="1632"/>
    </row>
    <row r="5" spans="1:35" ht="14.25" x14ac:dyDescent="0.2">
      <c r="A5" s="1633" t="s">
        <v>52</v>
      </c>
      <c r="B5" s="1633"/>
      <c r="C5" s="1633"/>
      <c r="D5" s="1633"/>
      <c r="E5" s="1633"/>
      <c r="F5" s="1633"/>
      <c r="G5" s="1633"/>
      <c r="H5" s="1633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4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4"/>
      <c r="B8" s="1635" t="s">
        <v>657</v>
      </c>
      <c r="C8" s="1636" t="s">
        <v>263</v>
      </c>
      <c r="D8" s="1637" t="s">
        <v>264</v>
      </c>
      <c r="E8" s="1638"/>
      <c r="F8" s="1639"/>
    </row>
    <row r="9" spans="1:35" ht="15.75" x14ac:dyDescent="0.25">
      <c r="A9" s="1634"/>
      <c r="B9" s="1635"/>
      <c r="C9" s="1636"/>
      <c r="D9" s="1637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14" t="s">
        <v>1229</v>
      </c>
      <c r="B1" s="1614"/>
      <c r="C1" s="1614"/>
      <c r="D1" s="1614"/>
      <c r="E1" s="1614"/>
      <c r="F1" s="1614"/>
      <c r="G1" s="1614"/>
      <c r="H1" s="1614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0" t="s">
        <v>73</v>
      </c>
      <c r="B3" s="1640"/>
      <c r="C3" s="1640"/>
      <c r="D3" s="1640"/>
      <c r="E3" s="1640"/>
      <c r="F3" s="1640"/>
      <c r="G3" s="1640"/>
      <c r="H3" s="1640"/>
      <c r="I3" s="1125"/>
    </row>
    <row r="4" spans="1:23" ht="14.25" x14ac:dyDescent="0.2">
      <c r="A4" s="1632" t="s">
        <v>260</v>
      </c>
      <c r="B4" s="1632"/>
      <c r="C4" s="1632"/>
      <c r="D4" s="1632"/>
      <c r="E4" s="1632"/>
      <c r="F4" s="1632"/>
      <c r="G4" s="1632"/>
      <c r="H4" s="1632"/>
      <c r="I4" s="1125"/>
    </row>
    <row r="5" spans="1:23" ht="14.25" x14ac:dyDescent="0.2">
      <c r="A5" s="1632" t="s">
        <v>745</v>
      </c>
      <c r="B5" s="1632"/>
      <c r="C5" s="1632"/>
      <c r="D5" s="1632"/>
      <c r="E5" s="1632"/>
      <c r="F5" s="1632"/>
      <c r="G5" s="1632"/>
      <c r="H5" s="1632"/>
      <c r="I5" s="1125"/>
    </row>
    <row r="6" spans="1:23" ht="14.25" x14ac:dyDescent="0.2">
      <c r="A6" s="1633" t="s">
        <v>52</v>
      </c>
      <c r="B6" s="1633"/>
      <c r="C6" s="1633"/>
      <c r="D6" s="1633"/>
      <c r="E6" s="1633"/>
      <c r="F6" s="1633"/>
      <c r="G6" s="1633"/>
      <c r="H6" s="1633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1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1"/>
      <c r="B9" s="1642" t="s">
        <v>262</v>
      </c>
      <c r="C9" s="1643" t="s">
        <v>263</v>
      </c>
      <c r="D9" s="1643" t="s">
        <v>264</v>
      </c>
      <c r="E9" s="546"/>
      <c r="F9" s="547"/>
      <c r="G9" s="547"/>
      <c r="I9" s="1125"/>
    </row>
    <row r="10" spans="1:23" ht="14.25" customHeight="1" x14ac:dyDescent="0.2">
      <c r="A10" s="1641"/>
      <c r="B10" s="1642"/>
      <c r="C10" s="1643"/>
      <c r="D10" s="1643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8" t="s">
        <v>146</v>
      </c>
      <c r="D1" s="1648"/>
      <c r="E1" s="1648"/>
      <c r="F1" s="1648"/>
      <c r="G1" s="1648"/>
      <c r="H1" s="1648"/>
    </row>
    <row r="2" spans="1:11" ht="20.100000000000001" customHeight="1" x14ac:dyDescent="0.25">
      <c r="A2" s="1632" t="s">
        <v>260</v>
      </c>
      <c r="B2" s="1649"/>
      <c r="C2" s="1649"/>
      <c r="D2" s="1649"/>
      <c r="E2" s="1649"/>
      <c r="F2" s="1649"/>
      <c r="G2" s="1649"/>
      <c r="H2" s="1649"/>
    </row>
    <row r="3" spans="1:11" ht="14.1" customHeight="1" x14ac:dyDescent="0.25">
      <c r="A3" s="1632" t="s">
        <v>261</v>
      </c>
      <c r="B3" s="1649"/>
      <c r="C3" s="1649"/>
      <c r="D3" s="1649"/>
      <c r="E3" s="1649"/>
      <c r="F3" s="1649"/>
      <c r="G3" s="1649"/>
      <c r="H3" s="1649"/>
    </row>
    <row r="4" spans="1:11" ht="14.1" customHeight="1" x14ac:dyDescent="0.25">
      <c r="A4" s="1633" t="s">
        <v>52</v>
      </c>
      <c r="B4" s="1650"/>
      <c r="C4" s="1650"/>
      <c r="D4" s="1650"/>
      <c r="E4" s="1650"/>
      <c r="F4" s="1650"/>
      <c r="G4" s="1650"/>
      <c r="H4" s="1650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1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1"/>
      <c r="B7" s="1647" t="s">
        <v>262</v>
      </c>
      <c r="C7" s="1651" t="s">
        <v>263</v>
      </c>
      <c r="D7" s="1651" t="s">
        <v>264</v>
      </c>
      <c r="E7" s="1645" t="s">
        <v>265</v>
      </c>
      <c r="F7" s="1646"/>
      <c r="G7" s="1646"/>
      <c r="H7" s="1646"/>
      <c r="I7" s="1647"/>
      <c r="J7" s="268"/>
      <c r="K7" s="268"/>
    </row>
    <row r="8" spans="1:11" s="269" customFormat="1" ht="13.5" customHeight="1" x14ac:dyDescent="0.25">
      <c r="A8" s="1641"/>
      <c r="B8" s="1647"/>
      <c r="C8" s="1651"/>
      <c r="D8" s="1651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4" t="s">
        <v>360</v>
      </c>
      <c r="C71" s="1644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14" t="s">
        <v>1230</v>
      </c>
      <c r="B2" s="1614"/>
      <c r="C2" s="1614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3" t="s">
        <v>73</v>
      </c>
      <c r="C4" s="1653"/>
    </row>
    <row r="5" spans="1:9" ht="20.100000000000001" customHeight="1" x14ac:dyDescent="0.25">
      <c r="A5" s="205"/>
      <c r="B5" s="1653" t="s">
        <v>1126</v>
      </c>
      <c r="C5" s="1653"/>
    </row>
    <row r="6" spans="1:9" ht="20.100000000000001" customHeight="1" x14ac:dyDescent="0.25">
      <c r="A6" s="205"/>
      <c r="B6" s="1653" t="s">
        <v>809</v>
      </c>
      <c r="C6" s="1653"/>
    </row>
    <row r="7" spans="1:9" s="207" customFormat="1" ht="20.100000000000001" customHeight="1" x14ac:dyDescent="0.25">
      <c r="B7" s="1653"/>
      <c r="C7" s="1653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2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2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14" t="s">
        <v>1231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4" t="s">
        <v>73</v>
      </c>
      <c r="C3" s="1654"/>
      <c r="D3" s="1654"/>
      <c r="E3" s="1654"/>
      <c r="F3" s="1654"/>
      <c r="G3" s="1654"/>
      <c r="H3" s="1654"/>
      <c r="I3" s="1654"/>
      <c r="J3" s="1654"/>
      <c r="K3" s="1654"/>
    </row>
    <row r="4" spans="1:24" s="210" customFormat="1" ht="15" customHeight="1" x14ac:dyDescent="0.25">
      <c r="B4" s="1654" t="s">
        <v>1035</v>
      </c>
      <c r="C4" s="1654"/>
      <c r="D4" s="1654"/>
      <c r="E4" s="1654"/>
      <c r="F4" s="1654"/>
      <c r="G4" s="1654"/>
      <c r="H4" s="1654"/>
      <c r="I4" s="1654"/>
      <c r="J4" s="1654"/>
      <c r="K4" s="1654"/>
    </row>
    <row r="5" spans="1:24" s="210" customFormat="1" ht="15" customHeight="1" x14ac:dyDescent="0.25">
      <c r="B5" s="1654" t="s">
        <v>854</v>
      </c>
      <c r="C5" s="1654"/>
      <c r="D5" s="1654"/>
      <c r="E5" s="1654"/>
      <c r="F5" s="1654"/>
      <c r="G5" s="1654"/>
      <c r="H5" s="1654"/>
      <c r="I5" s="1654"/>
      <c r="J5" s="1654"/>
      <c r="K5" s="1654"/>
    </row>
    <row r="6" spans="1:24" s="210" customFormat="1" ht="15" customHeight="1" x14ac:dyDescent="0.25">
      <c r="B6" s="1654"/>
      <c r="C6" s="1654"/>
      <c r="D6" s="1654"/>
      <c r="E6" s="1654"/>
      <c r="F6" s="1654"/>
      <c r="G6" s="1654"/>
      <c r="H6" s="1654"/>
      <c r="I6" s="1654"/>
      <c r="J6" s="1654"/>
      <c r="K6" s="1654"/>
    </row>
    <row r="7" spans="1:24" s="210" customFormat="1" ht="15" customHeight="1" x14ac:dyDescent="0.25">
      <c r="B7" s="1655" t="s">
        <v>258</v>
      </c>
      <c r="C7" s="1655"/>
      <c r="D7" s="1655"/>
      <c r="E7" s="1655"/>
      <c r="F7" s="1655"/>
      <c r="G7" s="1655"/>
      <c r="H7" s="1655"/>
      <c r="I7" s="1655"/>
      <c r="J7" s="1655"/>
      <c r="K7" s="1655"/>
    </row>
    <row r="8" spans="1:24" s="211" customFormat="1" ht="14.1" customHeight="1" x14ac:dyDescent="0.25">
      <c r="A8" s="1669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69"/>
      <c r="B9" s="1658" t="s">
        <v>78</v>
      </c>
      <c r="C9" s="1660" t="s">
        <v>1215</v>
      </c>
      <c r="D9" s="1660" t="s">
        <v>1127</v>
      </c>
      <c r="E9" s="1658" t="s">
        <v>364</v>
      </c>
      <c r="F9" s="1662" t="s">
        <v>365</v>
      </c>
      <c r="G9" s="1658" t="s">
        <v>366</v>
      </c>
      <c r="H9" s="1660" t="s">
        <v>677</v>
      </c>
      <c r="I9" s="1660" t="s">
        <v>1214</v>
      </c>
      <c r="J9" s="1670" t="s">
        <v>367</v>
      </c>
      <c r="K9" s="1670"/>
    </row>
    <row r="10" spans="1:24" s="212" customFormat="1" ht="33.75" customHeight="1" x14ac:dyDescent="0.25">
      <c r="A10" s="1669"/>
      <c r="B10" s="1659"/>
      <c r="C10" s="1661"/>
      <c r="D10" s="1661"/>
      <c r="E10" s="1659"/>
      <c r="F10" s="1663"/>
      <c r="G10" s="1659"/>
      <c r="H10" s="1661"/>
      <c r="I10" s="1661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4" t="s">
        <v>73</v>
      </c>
      <c r="C17" s="1654"/>
      <c r="D17" s="1654"/>
      <c r="E17" s="1654"/>
      <c r="F17" s="1654"/>
      <c r="G17" s="1654"/>
      <c r="H17" s="1654"/>
      <c r="I17" s="1654"/>
      <c r="J17" s="1654"/>
      <c r="K17" s="1654"/>
      <c r="L17" s="211"/>
      <c r="M17" s="211"/>
    </row>
    <row r="18" spans="1:13" s="214" customFormat="1" ht="15.75" x14ac:dyDescent="0.25">
      <c r="A18" s="213"/>
      <c r="B18" s="1654" t="s">
        <v>1035</v>
      </c>
      <c r="C18" s="1654"/>
      <c r="D18" s="1654"/>
      <c r="E18" s="1654"/>
      <c r="F18" s="1654"/>
      <c r="G18" s="1654"/>
      <c r="H18" s="1654"/>
      <c r="I18" s="1654"/>
      <c r="J18" s="1654"/>
      <c r="K18" s="1654"/>
      <c r="L18" s="211"/>
      <c r="M18" s="211"/>
    </row>
    <row r="19" spans="1:13" s="214" customFormat="1" ht="15.75" x14ac:dyDescent="0.25">
      <c r="A19" s="213"/>
      <c r="B19" s="1654" t="s">
        <v>362</v>
      </c>
      <c r="C19" s="1654"/>
      <c r="D19" s="1654"/>
      <c r="E19" s="1654"/>
      <c r="F19" s="1654"/>
      <c r="G19" s="1654"/>
      <c r="H19" s="1654"/>
      <c r="I19" s="1654"/>
      <c r="J19" s="1654"/>
      <c r="K19" s="1654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55" t="s">
        <v>258</v>
      </c>
      <c r="C21" s="1655"/>
      <c r="D21" s="1655"/>
      <c r="E21" s="1655"/>
      <c r="F21" s="1655"/>
      <c r="G21" s="1655"/>
      <c r="H21" s="1655"/>
      <c r="I21" s="1655"/>
      <c r="J21" s="1655"/>
      <c r="K21" s="1655"/>
    </row>
    <row r="22" spans="1:13" s="211" customFormat="1" ht="15.75" x14ac:dyDescent="0.25">
      <c r="A22" s="1656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4" t="s">
        <v>514</v>
      </c>
      <c r="J22" s="1665"/>
      <c r="K22" s="690" t="s">
        <v>521</v>
      </c>
    </row>
    <row r="23" spans="1:13" s="212" customFormat="1" ht="15.75" customHeight="1" x14ac:dyDescent="0.25">
      <c r="A23" s="1657"/>
      <c r="B23" s="1658" t="s">
        <v>78</v>
      </c>
      <c r="C23" s="1660" t="s">
        <v>363</v>
      </c>
      <c r="D23" s="1660" t="s">
        <v>1127</v>
      </c>
      <c r="E23" s="1658" t="s">
        <v>364</v>
      </c>
      <c r="F23" s="1662" t="s">
        <v>365</v>
      </c>
      <c r="G23" s="1658" t="s">
        <v>366</v>
      </c>
      <c r="H23" s="1660" t="s">
        <v>677</v>
      </c>
      <c r="I23" s="1664" t="s">
        <v>367</v>
      </c>
      <c r="J23" s="1666"/>
      <c r="K23" s="1665"/>
    </row>
    <row r="24" spans="1:13" s="212" customFormat="1" ht="15.75" x14ac:dyDescent="0.25">
      <c r="A24" s="1657"/>
      <c r="B24" s="1659"/>
      <c r="C24" s="1661"/>
      <c r="D24" s="1661"/>
      <c r="E24" s="1659"/>
      <c r="F24" s="1663"/>
      <c r="G24" s="1659"/>
      <c r="H24" s="1661"/>
      <c r="I24" s="1667" t="s">
        <v>368</v>
      </c>
      <c r="J24" s="1668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4" t="s">
        <v>1217</v>
      </c>
      <c r="B1" s="1454"/>
      <c r="C1" s="1454"/>
      <c r="D1" s="1454"/>
      <c r="E1" s="1454"/>
      <c r="F1" s="1454"/>
      <c r="G1" s="1454"/>
      <c r="H1" s="1454"/>
      <c r="I1" s="1454"/>
    </row>
    <row r="2" spans="1:22" x14ac:dyDescent="0.2">
      <c r="B2" s="34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916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4" t="s">
        <v>248</v>
      </c>
      <c r="B5" s="1484"/>
      <c r="C5" s="1484"/>
      <c r="D5" s="1484"/>
      <c r="E5" s="1484"/>
      <c r="F5" s="1484"/>
      <c r="G5" s="1484"/>
      <c r="H5" s="1484"/>
      <c r="I5" s="1484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2" t="s">
        <v>53</v>
      </c>
      <c r="B6" s="1463" t="s">
        <v>54</v>
      </c>
      <c r="C6" s="1480" t="s">
        <v>55</v>
      </c>
      <c r="D6" s="1480"/>
      <c r="E6" s="1481"/>
      <c r="F6" s="1" t="s">
        <v>56</v>
      </c>
      <c r="G6" s="1482" t="s">
        <v>57</v>
      </c>
      <c r="H6" s="1482"/>
      <c r="I6" s="1483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5"/>
      <c r="B7" s="1463"/>
      <c r="C7" s="1458" t="s">
        <v>847</v>
      </c>
      <c r="D7" s="1458"/>
      <c r="E7" s="1459"/>
      <c r="F7" s="2"/>
      <c r="G7" s="1458" t="s">
        <v>847</v>
      </c>
      <c r="H7" s="1458"/>
      <c r="I7" s="1458"/>
      <c r="J7" s="103"/>
      <c r="K7" s="103"/>
      <c r="L7" s="103"/>
      <c r="M7" s="103"/>
    </row>
    <row r="8" spans="1:22" s="78" customFormat="1" ht="36.6" customHeight="1" x14ac:dyDescent="0.2">
      <c r="A8" s="1486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119158</v>
      </c>
      <c r="D13" s="75">
        <f>Össz.önkor.mérleg.!D16</f>
        <v>0</v>
      </c>
      <c r="E13" s="75">
        <f>Össz.önkor.mérleg.!E16</f>
        <v>119158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1109528</v>
      </c>
      <c r="H14" s="111">
        <f>Össz.önkor.mérleg.!M27</f>
        <v>1148438</v>
      </c>
      <c r="I14" s="281">
        <f>Össz.önkor.mérleg.!N27</f>
        <v>2257966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39172</v>
      </c>
      <c r="H15" s="111">
        <f>Össz.önkor.mérleg.!M28</f>
        <v>6628</v>
      </c>
      <c r="I15" s="281">
        <f>SUM(G15:H15)</f>
        <v>45800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0</v>
      </c>
      <c r="D16" s="84">
        <f>Össz.önkor.mérleg.!D24</f>
        <v>1069</v>
      </c>
      <c r="E16" s="75">
        <f>Össz.önkor.mérleg.!E24</f>
        <v>1069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14327</v>
      </c>
      <c r="I17" s="281">
        <f>SUM(G17:H17)</f>
        <v>14327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3000</v>
      </c>
      <c r="I18" s="111">
        <f>Össz.önkor.mérleg.!N31</f>
        <v>3000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2927</v>
      </c>
      <c r="H19" s="111">
        <f>Össz.önkor.mérleg.!M32</f>
        <v>0</v>
      </c>
      <c r="I19" s="281">
        <f>Össz.önkor.mérleg.!N32</f>
        <v>2927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8246</v>
      </c>
      <c r="I20" s="281">
        <f>Össz.önkor.mérleg.!N33</f>
        <v>8246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1151627</v>
      </c>
      <c r="H21" s="119">
        <f>SUM(H14:H20)</f>
        <v>1180639</v>
      </c>
      <c r="I21" s="283">
        <f>SUM(I14:I20)</f>
        <v>2332266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17909</v>
      </c>
      <c r="E22" s="76">
        <f>Össz.önkor.mérleg.!E30</f>
        <v>17909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119158</v>
      </c>
      <c r="D25" s="80">
        <f t="shared" ref="D25:E25" si="1">D12+D13+D16+D17+D19+D20+D22</f>
        <v>18978</v>
      </c>
      <c r="E25" s="80">
        <f t="shared" si="1"/>
        <v>138136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119158</v>
      </c>
      <c r="D26" s="115">
        <f>SUM(D24:D25)</f>
        <v>18978</v>
      </c>
      <c r="E26" s="115">
        <f>SUM(E24:E25)</f>
        <v>138136</v>
      </c>
      <c r="F26" s="121" t="s">
        <v>66</v>
      </c>
      <c r="G26" s="115">
        <f>G25+G21</f>
        <v>1151627</v>
      </c>
      <c r="H26" s="115">
        <f>H25+H21</f>
        <v>1180639</v>
      </c>
      <c r="I26" s="284">
        <f>I25+I21</f>
        <v>2332266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-1032469</v>
      </c>
      <c r="D28" s="115">
        <f>D26-H26</f>
        <v>-1161661</v>
      </c>
      <c r="E28" s="349">
        <f>E26-I26</f>
        <v>-2194130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1161661</v>
      </c>
      <c r="E29" s="131">
        <f>-'működ. mérleg '!E27</f>
        <v>1161661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-600959</v>
      </c>
      <c r="D36" s="161">
        <f t="shared" ref="D36" si="2">-(D28+D33)-D30-D29</f>
        <v>0</v>
      </c>
      <c r="E36" s="161">
        <f>-(E28+E33)-E30-E29-E37</f>
        <v>-600959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1032469</v>
      </c>
      <c r="D45" s="322">
        <f>SUM(D31:D43)</f>
        <v>0</v>
      </c>
      <c r="E45" s="322">
        <f>SUM(E31:E43)</f>
        <v>1032469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1151627</v>
      </c>
      <c r="D46" s="128">
        <f>D26+D29+D45</f>
        <v>1180639</v>
      </c>
      <c r="E46" s="128">
        <f>E26+E29+E45</f>
        <v>2332266</v>
      </c>
      <c r="F46" s="321" t="s">
        <v>384</v>
      </c>
      <c r="G46" s="560">
        <f>G26+G45</f>
        <v>1151627</v>
      </c>
      <c r="H46" s="560">
        <f>H26+H45</f>
        <v>1180639</v>
      </c>
      <c r="I46" s="561">
        <f>I26+I45</f>
        <v>2332266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4" t="s">
        <v>1218</v>
      </c>
      <c r="C1" s="1454"/>
      <c r="D1" s="1454"/>
      <c r="E1" s="1454"/>
      <c r="F1" s="1454"/>
      <c r="G1" s="431"/>
      <c r="H1" s="431"/>
      <c r="I1" s="431"/>
      <c r="J1" s="431"/>
    </row>
    <row r="2" spans="1:10" ht="12" customHeight="1" x14ac:dyDescent="0.2">
      <c r="A2" s="5"/>
      <c r="B2" s="583"/>
      <c r="C2" s="1490"/>
      <c r="D2" s="1490"/>
      <c r="E2" s="1490"/>
      <c r="F2" s="1490"/>
      <c r="G2" s="582"/>
      <c r="H2" s="582"/>
      <c r="I2" s="582"/>
    </row>
    <row r="3" spans="1:10" ht="30" customHeight="1" x14ac:dyDescent="0.2">
      <c r="A3" s="5"/>
      <c r="B3" s="1491" t="s">
        <v>73</v>
      </c>
      <c r="C3" s="1491"/>
      <c r="D3" s="1491"/>
      <c r="E3" s="1491"/>
      <c r="F3" s="1491"/>
      <c r="G3" s="582"/>
      <c r="H3" s="582"/>
      <c r="I3" s="582"/>
    </row>
    <row r="4" spans="1:10" ht="33" customHeight="1" x14ac:dyDescent="0.2">
      <c r="A4" s="5"/>
      <c r="B4" s="1491" t="s">
        <v>953</v>
      </c>
      <c r="C4" s="1491"/>
      <c r="D4" s="1491"/>
      <c r="E4" s="1491"/>
      <c r="F4" s="1491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2" t="s">
        <v>74</v>
      </c>
      <c r="C7" s="1494" t="s">
        <v>952</v>
      </c>
      <c r="D7" s="1495"/>
      <c r="E7" s="1495"/>
      <c r="F7" s="1496"/>
      <c r="G7" s="582"/>
      <c r="H7" s="582"/>
      <c r="I7" s="582"/>
    </row>
    <row r="8" spans="1:10" ht="12" customHeight="1" thickBot="1" x14ac:dyDescent="0.25">
      <c r="A8" s="5"/>
      <c r="B8" s="1493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7"/>
      <c r="H61" s="1487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8">
        <f>F11+F13+F16+F19+F22+F25+F28+F32+F34+F39+F40+F42+F51+F52+F55+F56+F59+F60+F61+F63+F64+F66+F67+F68+F71+F74</f>
        <v>320210072</v>
      </c>
      <c r="D76" s="1488"/>
      <c r="E76" s="1488"/>
      <c r="F76" s="1489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7" t="s">
        <v>1219</v>
      </c>
      <c r="B1" s="1497"/>
      <c r="C1" s="1497"/>
      <c r="D1" s="1497"/>
      <c r="E1" s="1497"/>
      <c r="F1" s="1497"/>
      <c r="G1" s="1497"/>
      <c r="H1" s="1497"/>
      <c r="I1" s="1497"/>
    </row>
    <row r="3" spans="1:10" ht="15" customHeight="1" x14ac:dyDescent="0.2">
      <c r="B3" s="1501" t="s">
        <v>73</v>
      </c>
      <c r="C3" s="1501"/>
      <c r="D3" s="1501"/>
      <c r="E3" s="1501"/>
      <c r="F3" s="1501"/>
      <c r="G3" s="1502"/>
      <c r="H3" s="1502"/>
      <c r="I3" s="1502"/>
    </row>
    <row r="4" spans="1:10" ht="15" customHeight="1" x14ac:dyDescent="0.2">
      <c r="B4" s="1506" t="s">
        <v>1031</v>
      </c>
      <c r="C4" s="1506"/>
      <c r="D4" s="1506"/>
      <c r="E4" s="1506"/>
      <c r="F4" s="1506"/>
      <c r="G4" s="4"/>
      <c r="H4" s="4"/>
      <c r="I4" s="4"/>
    </row>
    <row r="5" spans="1:10" ht="15" customHeight="1" x14ac:dyDescent="0.2">
      <c r="B5" s="1501"/>
      <c r="C5" s="1501"/>
      <c r="D5" s="1501"/>
      <c r="E5" s="1501"/>
    </row>
    <row r="6" spans="1:10" ht="15" customHeight="1" x14ac:dyDescent="0.2">
      <c r="B6" s="1503" t="s">
        <v>246</v>
      </c>
      <c r="C6" s="1504"/>
      <c r="D6" s="1504"/>
      <c r="E6" s="1504"/>
      <c r="F6" s="1504"/>
      <c r="G6" s="1504"/>
      <c r="H6" s="1504"/>
      <c r="I6" s="1504"/>
    </row>
    <row r="7" spans="1:10" ht="48.75" customHeight="1" x14ac:dyDescent="0.2">
      <c r="B7" s="1301" t="s">
        <v>78</v>
      </c>
      <c r="C7" s="1302" t="s">
        <v>1032</v>
      </c>
      <c r="D7" s="1500" t="s">
        <v>1033</v>
      </c>
      <c r="E7" s="1500"/>
      <c r="F7" s="1500"/>
      <c r="G7" s="1505" t="s">
        <v>486</v>
      </c>
      <c r="H7" s="1505"/>
      <c r="I7" s="1505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8" t="s">
        <v>503</v>
      </c>
      <c r="C17" s="1499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7" t="s">
        <v>1220</v>
      </c>
      <c r="C1" s="1507"/>
      <c r="D1" s="1507"/>
      <c r="E1" s="1507"/>
    </row>
    <row r="2" spans="1:7" x14ac:dyDescent="0.15">
      <c r="B2" s="969"/>
    </row>
    <row r="3" spans="1:7" ht="9.75" x14ac:dyDescent="0.2">
      <c r="A3" s="1456" t="s">
        <v>51</v>
      </c>
      <c r="B3" s="1456"/>
      <c r="C3" s="1456"/>
      <c r="D3" s="1456"/>
      <c r="E3" s="1456"/>
    </row>
    <row r="4" spans="1:7" ht="11.25" customHeight="1" x14ac:dyDescent="0.2">
      <c r="A4" s="1456" t="s">
        <v>1034</v>
      </c>
      <c r="B4" s="1456"/>
      <c r="C4" s="1456"/>
      <c r="D4" s="1456"/>
      <c r="E4" s="1456"/>
    </row>
    <row r="5" spans="1:7" ht="9.75" x14ac:dyDescent="0.2">
      <c r="A5" s="1456" t="s">
        <v>779</v>
      </c>
      <c r="B5" s="1456"/>
      <c r="C5" s="1456"/>
      <c r="D5" s="1456"/>
      <c r="E5" s="1456"/>
    </row>
    <row r="6" spans="1:7" x14ac:dyDescent="0.15">
      <c r="B6" s="1511" t="s">
        <v>246</v>
      </c>
      <c r="C6" s="1512"/>
      <c r="D6" s="1512"/>
      <c r="E6" s="1512"/>
    </row>
    <row r="7" spans="1:7" ht="24" customHeight="1" x14ac:dyDescent="0.15">
      <c r="A7" s="1513" t="s">
        <v>72</v>
      </c>
      <c r="B7" s="1508" t="s">
        <v>78</v>
      </c>
      <c r="C7" s="1510" t="s">
        <v>1017</v>
      </c>
      <c r="D7" s="1510"/>
      <c r="E7" s="1510"/>
    </row>
    <row r="8" spans="1:7" ht="19.5" x14ac:dyDescent="0.15">
      <c r="A8" s="1513"/>
      <c r="B8" s="1509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4" t="s">
        <v>1221</v>
      </c>
      <c r="D1" s="1514"/>
      <c r="E1" s="1514"/>
      <c r="F1" s="1514"/>
      <c r="G1" s="1514"/>
      <c r="H1" s="1514"/>
      <c r="I1" s="1514"/>
    </row>
    <row r="2" spans="1:9" ht="14.45" customHeight="1" x14ac:dyDescent="0.2">
      <c r="C2" s="1514"/>
      <c r="D2" s="1514"/>
      <c r="E2" s="1514"/>
      <c r="F2" s="1514"/>
      <c r="G2" s="1514"/>
      <c r="H2" s="1514"/>
      <c r="I2" s="1514"/>
    </row>
    <row r="3" spans="1:9" ht="14.45" customHeight="1" x14ac:dyDescent="0.2">
      <c r="B3" s="1515" t="s">
        <v>51</v>
      </c>
      <c r="C3" s="1502"/>
      <c r="D3" s="1502"/>
      <c r="E3" s="1502"/>
      <c r="F3" s="1502"/>
      <c r="G3" s="1502"/>
      <c r="H3" s="1502"/>
      <c r="I3" s="1502"/>
    </row>
    <row r="4" spans="1:9" s="9" customFormat="1" ht="14.45" customHeight="1" x14ac:dyDescent="0.2">
      <c r="B4" s="1516" t="s">
        <v>1016</v>
      </c>
      <c r="C4" s="1502"/>
      <c r="D4" s="1502"/>
      <c r="E4" s="1502"/>
      <c r="F4" s="1502"/>
      <c r="G4" s="1502"/>
      <c r="H4" s="1502"/>
      <c r="I4" s="1502"/>
    </row>
    <row r="5" spans="1:9" s="9" customFormat="1" ht="14.45" customHeight="1" x14ac:dyDescent="0.15">
      <c r="B5" s="125"/>
    </row>
    <row r="6" spans="1:9" ht="14.45" customHeight="1" thickBot="1" x14ac:dyDescent="0.25">
      <c r="B6" s="1457" t="s">
        <v>376</v>
      </c>
      <c r="C6" s="1502"/>
      <c r="D6" s="1502"/>
      <c r="E6" s="1502"/>
      <c r="F6" s="1502"/>
      <c r="G6" s="1502"/>
      <c r="H6" s="1502"/>
      <c r="I6" s="1502"/>
    </row>
    <row r="7" spans="1:9" s="10" customFormat="1" ht="36.75" customHeight="1" x14ac:dyDescent="0.2">
      <c r="B7" s="1517" t="s">
        <v>53</v>
      </c>
      <c r="C7" s="1519" t="s">
        <v>78</v>
      </c>
      <c r="D7" s="1521" t="s">
        <v>1017</v>
      </c>
      <c r="E7" s="1521"/>
      <c r="F7" s="1522"/>
      <c r="G7" s="116"/>
    </row>
    <row r="8" spans="1:9" s="10" customFormat="1" ht="40.9" customHeight="1" thickBot="1" x14ac:dyDescent="0.25">
      <c r="B8" s="1518"/>
      <c r="C8" s="1520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3" t="s">
        <v>1222</v>
      </c>
      <c r="D1" s="1523"/>
      <c r="E1" s="1523"/>
      <c r="F1" s="1523"/>
      <c r="G1" s="1523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29" t="s">
        <v>774</v>
      </c>
      <c r="D3" s="1529"/>
      <c r="E3" s="1529"/>
      <c r="F3" s="1529"/>
      <c r="G3" s="1529"/>
    </row>
    <row r="4" spans="1:17" x14ac:dyDescent="0.2">
      <c r="C4" s="1530" t="s">
        <v>1015</v>
      </c>
      <c r="D4" s="1530"/>
      <c r="E4" s="1530"/>
      <c r="F4" s="1531"/>
      <c r="G4" s="1531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4" t="s">
        <v>246</v>
      </c>
      <c r="E6" s="1525"/>
      <c r="F6" s="1525"/>
      <c r="G6" s="1525"/>
    </row>
    <row r="7" spans="1:17" ht="27" customHeight="1" x14ac:dyDescent="0.2">
      <c r="C7" s="1526" t="s">
        <v>72</v>
      </c>
      <c r="D7" s="1527" t="s">
        <v>78</v>
      </c>
      <c r="E7" s="1528" t="s">
        <v>1012</v>
      </c>
      <c r="F7" s="1528"/>
      <c r="G7" s="1528"/>
      <c r="I7" s="695"/>
    </row>
    <row r="8" spans="1:17" s="7" customFormat="1" ht="42.75" customHeight="1" x14ac:dyDescent="0.2">
      <c r="A8" s="97"/>
      <c r="B8" s="97"/>
      <c r="C8" s="1526"/>
      <c r="D8" s="1527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2" t="s">
        <v>1223</v>
      </c>
      <c r="C1" s="1532"/>
      <c r="D1" s="1532"/>
      <c r="E1" s="1532"/>
      <c r="F1" s="1532"/>
      <c r="G1" s="1532"/>
      <c r="H1" s="1502"/>
      <c r="I1" s="1502"/>
    </row>
    <row r="2" spans="1:10" ht="14.1" customHeight="1" x14ac:dyDescent="0.2">
      <c r="B2" s="1533" t="s">
        <v>73</v>
      </c>
      <c r="C2" s="1533"/>
      <c r="D2" s="1533"/>
      <c r="E2" s="1533"/>
      <c r="F2" s="1533"/>
      <c r="G2" s="1533"/>
      <c r="H2" s="1502"/>
      <c r="I2" s="1502"/>
    </row>
    <row r="3" spans="1:10" ht="14.1" customHeight="1" x14ac:dyDescent="0.2">
      <c r="B3" s="183"/>
      <c r="C3" s="1544" t="s">
        <v>1013</v>
      </c>
      <c r="D3" s="1544"/>
      <c r="E3" s="1544"/>
      <c r="F3" s="1544"/>
      <c r="G3" s="1544"/>
      <c r="H3" s="1544"/>
      <c r="I3" s="1544"/>
    </row>
    <row r="4" spans="1:10" ht="14.25" customHeight="1" thickBot="1" x14ac:dyDescent="0.25">
      <c r="B4" s="1536" t="s">
        <v>246</v>
      </c>
      <c r="C4" s="1536"/>
      <c r="D4" s="1536"/>
      <c r="E4" s="1536"/>
      <c r="F4" s="1536"/>
      <c r="G4" s="1536"/>
      <c r="H4" s="1537"/>
      <c r="I4" s="1537"/>
    </row>
    <row r="5" spans="1:10" ht="24" customHeight="1" thickBot="1" x14ac:dyDescent="0.25">
      <c r="B5" s="1538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8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8"/>
      <c r="C7" s="181"/>
      <c r="D7" s="91"/>
      <c r="E7" s="1545" t="s">
        <v>259</v>
      </c>
      <c r="F7" s="1546"/>
      <c r="G7" s="1547"/>
      <c r="H7" s="1534" t="s">
        <v>1012</v>
      </c>
      <c r="I7" s="1535"/>
    </row>
    <row r="8" spans="1:10" s="41" customFormat="1" ht="30.75" customHeight="1" thickBot="1" x14ac:dyDescent="0.25">
      <c r="B8" s="1538"/>
      <c r="C8" s="1539" t="s">
        <v>78</v>
      </c>
      <c r="D8" s="1539" t="s">
        <v>414</v>
      </c>
      <c r="E8" s="1548" t="s">
        <v>415</v>
      </c>
      <c r="F8" s="1548" t="s">
        <v>416</v>
      </c>
      <c r="G8" s="1541" t="s">
        <v>417</v>
      </c>
      <c r="H8" s="1540" t="s">
        <v>59</v>
      </c>
      <c r="I8" s="1542" t="s">
        <v>60</v>
      </c>
    </row>
    <row r="9" spans="1:10" s="41" customFormat="1" ht="41.25" customHeight="1" thickBot="1" x14ac:dyDescent="0.25">
      <c r="B9" s="1538"/>
      <c r="C9" s="1539"/>
      <c r="D9" s="1539"/>
      <c r="E9" s="1548"/>
      <c r="F9" s="1548"/>
      <c r="G9" s="1541"/>
      <c r="H9" s="1541"/>
      <c r="I9" s="1543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2022-09-20T09:10:33Z</cp:lastPrinted>
  <dcterms:created xsi:type="dcterms:W3CDTF">2013-12-16T15:47:29Z</dcterms:created>
  <dcterms:modified xsi:type="dcterms:W3CDTF">2022-09-20T09:10:35Z</dcterms:modified>
</cp:coreProperties>
</file>